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jamin/AlleAktien Dropbox/AlleAktien/Analysen/Shell/Extra Grafiken/"/>
    </mc:Choice>
  </mc:AlternateContent>
  <xr:revisionPtr revIDLastSave="0" documentId="13_ncr:1_{E678C0C2-A25D-D04A-8057-3F90DC672401}" xr6:coauthVersionLast="45" xr6:coauthVersionMax="45" xr10:uidLastSave="{00000000-0000-0000-0000-000000000000}"/>
  <bookViews>
    <workbookView xWindow="0" yWindow="460" windowWidth="28800" windowHeight="17540" xr2:uid="{86DD9114-E970-8C40-887B-7878793C85B6}"/>
  </bookViews>
  <sheets>
    <sheet name="AlleAkti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1" l="1"/>
  <c r="J27" i="1" s="1"/>
  <c r="J28" i="1" s="1"/>
  <c r="C24" i="1" l="1"/>
  <c r="K11" i="1" l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H16" i="1" l="1"/>
  <c r="H17" i="1" s="1"/>
  <c r="C23" i="1" l="1"/>
  <c r="D23" i="1" s="1"/>
  <c r="I17" i="1" l="1"/>
  <c r="J17" i="1"/>
  <c r="H12" i="1" l="1"/>
  <c r="I12" i="1"/>
  <c r="J12" i="1"/>
  <c r="H13" i="1"/>
  <c r="I13" i="1"/>
  <c r="J13" i="1"/>
  <c r="J24" i="1" l="1"/>
  <c r="G13" i="1" l="1"/>
  <c r="F13" i="1"/>
  <c r="E13" i="1"/>
  <c r="D13" i="1"/>
  <c r="C13" i="1"/>
  <c r="K13" i="1" s="1"/>
  <c r="G12" i="1"/>
  <c r="F12" i="1"/>
  <c r="E12" i="1"/>
  <c r="D12" i="1"/>
  <c r="L11" i="1" l="1"/>
  <c r="K14" i="1"/>
  <c r="K17" i="1" s="1"/>
  <c r="M11" i="1" l="1"/>
  <c r="L14" i="1"/>
  <c r="L17" i="1" s="1"/>
  <c r="M14" i="1" l="1"/>
  <c r="M17" i="1" s="1"/>
  <c r="N11" i="1"/>
  <c r="N14" i="1" l="1"/>
  <c r="N17" i="1" s="1"/>
  <c r="O11" i="1"/>
  <c r="O14" i="1" l="1"/>
  <c r="O17" i="1" s="1"/>
  <c r="P11" i="1"/>
  <c r="Q11" i="1" l="1"/>
  <c r="P14" i="1"/>
  <c r="P17" i="1" s="1"/>
  <c r="R11" i="1" l="1"/>
  <c r="Q14" i="1"/>
  <c r="Q17" i="1" s="1"/>
  <c r="S11" i="1" l="1"/>
  <c r="R14" i="1"/>
  <c r="R17" i="1" l="1"/>
  <c r="T11" i="1"/>
  <c r="S14" i="1"/>
  <c r="S17" i="1" s="1"/>
  <c r="J22" i="1" l="1"/>
  <c r="J26" i="1" s="1"/>
  <c r="U11" i="1"/>
  <c r="T14" i="1"/>
  <c r="T17" i="1" s="1"/>
  <c r="U14" i="1" l="1"/>
  <c r="U17" i="1" s="1"/>
  <c r="V11" i="1"/>
  <c r="V14" i="1" l="1"/>
  <c r="V17" i="1" s="1"/>
  <c r="W11" i="1"/>
  <c r="W14" i="1" l="1"/>
  <c r="W17" i="1" s="1"/>
  <c r="X11" i="1"/>
  <c r="Y11" i="1" l="1"/>
  <c r="X14" i="1"/>
  <c r="X17" i="1" s="1"/>
  <c r="Z11" i="1" l="1"/>
  <c r="Y14" i="1"/>
  <c r="Y17" i="1" s="1"/>
  <c r="AA11" i="1" l="1"/>
  <c r="Z14" i="1"/>
  <c r="Z17" i="1" s="1"/>
  <c r="AB11" i="1" l="1"/>
  <c r="AA14" i="1"/>
  <c r="AA17" i="1" s="1"/>
  <c r="AB14" i="1" l="1"/>
  <c r="AB17" i="1" s="1"/>
  <c r="AC17" i="1" l="1"/>
  <c r="D41" i="1" l="1"/>
  <c r="D33" i="1"/>
  <c r="D39" i="1"/>
  <c r="D38" i="1"/>
  <c r="D37" i="1"/>
  <c r="D22" i="1"/>
  <c r="D36" i="1"/>
  <c r="D35" i="1"/>
  <c r="D34" i="1"/>
  <c r="D40" i="1"/>
  <c r="D32" i="1"/>
  <c r="D24" i="1"/>
  <c r="D25" i="1" s="1"/>
</calcChain>
</file>

<file path=xl/sharedStrings.xml><?xml version="1.0" encoding="utf-8"?>
<sst xmlns="http://schemas.openxmlformats.org/spreadsheetml/2006/main" count="36" uniqueCount="29">
  <si>
    <t>Bewertung</t>
  </si>
  <si>
    <t>Umsatz, Mio.</t>
  </si>
  <si>
    <t>Fundamental</t>
  </si>
  <si>
    <t>Umsatz-Wachstum, %</t>
  </si>
  <si>
    <t>EBIT</t>
  </si>
  <si>
    <t>EBIT-Marge, %</t>
  </si>
  <si>
    <t>Unterbewertung</t>
  </si>
  <si>
    <t>Fairer Wert</t>
  </si>
  <si>
    <t>Kurs pro Aktie</t>
  </si>
  <si>
    <t>AlleAktien Future Multiple Valuation (FMV)</t>
  </si>
  <si>
    <t>Gewinn 2030</t>
  </si>
  <si>
    <t>KGV 2030</t>
  </si>
  <si>
    <t>Renditeerwartung</t>
  </si>
  <si>
    <t>USD</t>
  </si>
  <si>
    <t>Verschuldung</t>
  </si>
  <si>
    <t>Renditetabelle</t>
  </si>
  <si>
    <t>Diskontierungsfaktor (WACC)</t>
  </si>
  <si>
    <t>Prognose »</t>
  </si>
  <si>
    <t>Alle Angaben in Mrd. USD</t>
  </si>
  <si>
    <t>Marktkapitalisierung, Mrd</t>
  </si>
  <si>
    <t>Anzahl Aktien (diluted), Mrd</t>
  </si>
  <si>
    <t>Zinszahlung (4,9% Zinsen)</t>
  </si>
  <si>
    <t>Marktkap. 2030, Mrd.</t>
  </si>
  <si>
    <t>Gesamtrendite</t>
  </si>
  <si>
    <t>Ab 2040</t>
  </si>
  <si>
    <t>Gewinn (30% Unternehmenssteuer)</t>
  </si>
  <si>
    <t>Marktkap. + Div. 2030</t>
  </si>
  <si>
    <t>Marktkap. heute, Mrd.</t>
  </si>
  <si>
    <t>Dividenden bis 2030, Mrd.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</si>
</sst>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#,##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9CF5DC"/>
        <bgColor indexed="64"/>
      </patternFill>
    </fill>
    <fill>
      <patternFill patternType="solid">
        <fgColor rgb="FFCBD5E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9" fontId="1" fillId="2" borderId="0" xfId="1" applyFont="1" applyFill="1"/>
    <xf numFmtId="0" fontId="0" fillId="3" borderId="0" xfId="0" applyFill="1"/>
    <xf numFmtId="9" fontId="0" fillId="3" borderId="0" xfId="1" applyFont="1" applyFill="1"/>
    <xf numFmtId="9" fontId="0" fillId="3" borderId="0" xfId="0" applyNumberFormat="1" applyFill="1"/>
    <xf numFmtId="0" fontId="0" fillId="3" borderId="0" xfId="0" applyFill="1" applyAlignment="1">
      <alignment wrapText="1"/>
    </xf>
    <xf numFmtId="0" fontId="5" fillId="3" borderId="0" xfId="0" applyFont="1" applyFill="1"/>
    <xf numFmtId="38" fontId="0" fillId="3" borderId="0" xfId="0" applyNumberFormat="1" applyFill="1"/>
    <xf numFmtId="0" fontId="4" fillId="3" borderId="0" xfId="0" quotePrefix="1" applyFont="1" applyFill="1"/>
    <xf numFmtId="3" fontId="4" fillId="3" borderId="0" xfId="0" quotePrefix="1" applyNumberFormat="1" applyFont="1" applyFill="1"/>
    <xf numFmtId="0" fontId="0" fillId="4" borderId="0" xfId="0" applyFill="1"/>
    <xf numFmtId="0" fontId="3" fillId="4" borderId="0" xfId="0" applyFont="1" applyFill="1"/>
    <xf numFmtId="0" fontId="3" fillId="4" borderId="0" xfId="0" applyFont="1" applyFill="1" applyAlignment="1">
      <alignment vertical="center" wrapText="1"/>
    </xf>
    <xf numFmtId="3" fontId="0" fillId="4" borderId="0" xfId="0" applyNumberFormat="1" applyFont="1" applyFill="1"/>
    <xf numFmtId="9" fontId="0" fillId="4" borderId="0" xfId="1" applyFont="1" applyFill="1"/>
    <xf numFmtId="3" fontId="0" fillId="4" borderId="0" xfId="0" applyNumberFormat="1" applyFill="1"/>
    <xf numFmtId="0" fontId="0" fillId="4" borderId="0" xfId="0" applyFont="1" applyFill="1"/>
    <xf numFmtId="1" fontId="1" fillId="4" borderId="0" xfId="1" applyNumberFormat="1" applyFont="1" applyFill="1"/>
    <xf numFmtId="9" fontId="0" fillId="5" borderId="0" xfId="1" applyFont="1" applyFill="1"/>
    <xf numFmtId="0" fontId="6" fillId="3" borderId="0" xfId="0" applyFont="1" applyFill="1"/>
    <xf numFmtId="0" fontId="7" fillId="3" borderId="0" xfId="0" applyFont="1" applyFill="1"/>
    <xf numFmtId="0" fontId="0" fillId="5" borderId="0" xfId="0" applyFill="1"/>
    <xf numFmtId="4" fontId="3" fillId="4" borderId="0" xfId="0" applyNumberFormat="1" applyFont="1" applyFill="1"/>
    <xf numFmtId="4" fontId="0" fillId="4" borderId="0" xfId="0" applyNumberFormat="1" applyFill="1"/>
    <xf numFmtId="9" fontId="1" fillId="2" borderId="0" xfId="1" applyNumberFormat="1" applyFont="1" applyFill="1"/>
    <xf numFmtId="3" fontId="0" fillId="2" borderId="0" xfId="0" applyNumberFormat="1" applyFont="1" applyFill="1"/>
    <xf numFmtId="0" fontId="0" fillId="6" borderId="0" xfId="0" applyFill="1"/>
    <xf numFmtId="0" fontId="3" fillId="6" borderId="0" xfId="0" applyFont="1" applyFill="1"/>
    <xf numFmtId="0" fontId="2" fillId="6" borderId="0" xfId="0" applyFont="1" applyFill="1"/>
    <xf numFmtId="0" fontId="0" fillId="6" borderId="0" xfId="0" applyFill="1" applyAlignment="1">
      <alignment wrapText="1"/>
    </xf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4" fontId="3" fillId="6" borderId="0" xfId="0" applyNumberFormat="1" applyFont="1" applyFill="1"/>
    <xf numFmtId="4" fontId="0" fillId="6" borderId="0" xfId="0" applyNumberFormat="1" applyFill="1"/>
    <xf numFmtId="9" fontId="3" fillId="6" borderId="0" xfId="1" applyFont="1" applyFill="1"/>
    <xf numFmtId="3" fontId="0" fillId="2" borderId="0" xfId="0" applyNumberFormat="1" applyFill="1"/>
    <xf numFmtId="165" fontId="0" fillId="4" borderId="0" xfId="0" applyNumberFormat="1" applyFont="1" applyFill="1"/>
    <xf numFmtId="165" fontId="0" fillId="4" borderId="0" xfId="0" applyNumberFormat="1" applyFill="1"/>
    <xf numFmtId="4" fontId="0" fillId="5" borderId="0" xfId="0" applyNumberFormat="1" applyFill="1"/>
    <xf numFmtId="0" fontId="3" fillId="6" borderId="0" xfId="0" applyFont="1" applyFill="1" applyAlignment="1">
      <alignment horizontal="right"/>
    </xf>
    <xf numFmtId="1" fontId="0" fillId="4" borderId="0" xfId="1" applyNumberFormat="1" applyFont="1" applyFill="1"/>
  </cellXfs>
  <cellStyles count="3">
    <cellStyle name="Prozent" xfId="1" builtinId="5"/>
    <cellStyle name="Prozent 2" xfId="2" xr:uid="{7A6FE9AA-E0C4-404C-B5D7-989DCA2EB139}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F2F7"/>
      <color rgb="FFCBD5E0"/>
      <color rgb="FF9CF5DC"/>
      <color rgb="FFFFEB7D"/>
      <color rgb="FFFFD802"/>
      <color rgb="FFFFFAE0"/>
      <color rgb="FFFFE1E2"/>
      <color rgb="FF718096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7F04FD8-EEB4-2B4E-8E96-5EB5A93FCF2F}"/>
            </a:ext>
          </a:extLst>
        </xdr:cNvPr>
        <xdr:cNvSpPr txBox="1"/>
      </xdr:nvSpPr>
      <xdr:spPr>
        <a:xfrm>
          <a:off x="0" y="0"/>
          <a:ext cx="206248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bg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0</xdr:col>
      <xdr:colOff>101600</xdr:colOff>
      <xdr:row>10</xdr:row>
      <xdr:rowOff>139700</xdr:rowOff>
    </xdr:from>
    <xdr:to>
      <xdr:col>0</xdr:col>
      <xdr:colOff>821600</xdr:colOff>
      <xdr:row>14</xdr:row>
      <xdr:rowOff>21500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1DA7AB3-467C-0E43-8B2E-BD46C9E38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21717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21</xdr:row>
      <xdr:rowOff>165100</xdr:rowOff>
    </xdr:from>
    <xdr:to>
      <xdr:col>0</xdr:col>
      <xdr:colOff>834300</xdr:colOff>
      <xdr:row>25</xdr:row>
      <xdr:rowOff>59601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F3A9FCFE-E756-AD4C-837B-33E1749E0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40513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21</xdr:row>
      <xdr:rowOff>203200</xdr:rowOff>
    </xdr:from>
    <xdr:to>
      <xdr:col>6</xdr:col>
      <xdr:colOff>840600</xdr:colOff>
      <xdr:row>24</xdr:row>
      <xdr:rowOff>192900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420C633-4206-3140-9D88-37A414755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255000" y="4089400"/>
          <a:ext cx="612000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32</xdr:row>
      <xdr:rowOff>95250</xdr:rowOff>
    </xdr:from>
    <xdr:to>
      <xdr:col>0</xdr:col>
      <xdr:colOff>754875</xdr:colOff>
      <xdr:row>35</xdr:row>
      <xdr:rowOff>88125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425C894-C517-6D4D-84AF-64DFC58BD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42875" y="6778625"/>
          <a:ext cx="612000" cy="61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E68EDBB-8E08-7C40-9938-84767D184AD0}"/>
            </a:ext>
          </a:extLst>
        </xdr:cNvPr>
        <xdr:cNvSpPr txBox="1"/>
      </xdr:nvSpPr>
      <xdr:spPr>
        <a:xfrm>
          <a:off x="0" y="0"/>
          <a:ext cx="2059577" cy="541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tx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1</xdr:col>
      <xdr:colOff>1255887</xdr:colOff>
      <xdr:row>0</xdr:row>
      <xdr:rowOff>28222</xdr:rowOff>
    </xdr:from>
    <xdr:to>
      <xdr:col>1</xdr:col>
      <xdr:colOff>2269064</xdr:colOff>
      <xdr:row>4</xdr:row>
      <xdr:rowOff>171712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BB7168E-2A65-4945-8DA7-268847C7E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2384776" y="28222"/>
          <a:ext cx="1013177" cy="933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50A5-4AB6-974B-96A9-98D923897FEF}">
  <dimension ref="A1:CF42"/>
  <sheetViews>
    <sheetView tabSelected="1" zoomScale="90" zoomScaleNormal="90" workbookViewId="0">
      <selection activeCell="M32" sqref="M32"/>
    </sheetView>
  </sheetViews>
  <sheetFormatPr baseColWidth="10" defaultColWidth="10.6640625" defaultRowHeight="16" x14ac:dyDescent="0.2"/>
  <cols>
    <col min="1" max="1" width="14.83203125" style="2" customWidth="1"/>
    <col min="2" max="2" width="32.33203125" style="2" customWidth="1"/>
    <col min="3" max="3" width="16" style="2" bestFit="1" customWidth="1"/>
    <col min="4" max="4" width="16.1640625" style="2" customWidth="1"/>
    <col min="5" max="5" width="14.1640625" style="2" customWidth="1"/>
    <col min="6" max="6" width="13.6640625" style="2" customWidth="1"/>
    <col min="7" max="7" width="14.83203125" style="2" customWidth="1"/>
    <col min="8" max="8" width="12.1640625" style="2" customWidth="1"/>
    <col min="9" max="27" width="10.6640625" style="2"/>
    <col min="28" max="28" width="11.5" style="2" customWidth="1"/>
    <col min="29" max="16384" width="10.6640625" style="2"/>
  </cols>
  <sheetData>
    <row r="1" spans="1:84" customForma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</row>
    <row r="2" spans="1:84" customFormat="1" x14ac:dyDescent="0.2">
      <c r="A2" s="26"/>
      <c r="B2" s="2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</row>
    <row r="3" spans="1:84" customForma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customForma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</row>
    <row r="5" spans="1:84" customForma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8" spans="1:84" x14ac:dyDescent="0.2">
      <c r="B8" s="20" t="s">
        <v>18</v>
      </c>
    </row>
    <row r="9" spans="1:84" x14ac:dyDescent="0.2">
      <c r="A9" s="26"/>
      <c r="B9" s="26"/>
      <c r="C9" s="26"/>
      <c r="D9" s="26"/>
      <c r="E9" s="26"/>
      <c r="F9" s="26"/>
      <c r="G9" s="26"/>
      <c r="H9" s="27" t="s">
        <v>17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</row>
    <row r="10" spans="1:84" x14ac:dyDescent="0.2">
      <c r="A10" s="10"/>
      <c r="B10" s="10"/>
      <c r="C10" s="11">
        <v>2015</v>
      </c>
      <c r="D10" s="11">
        <v>2016</v>
      </c>
      <c r="E10" s="11">
        <v>2017</v>
      </c>
      <c r="F10" s="11">
        <v>2018</v>
      </c>
      <c r="G10" s="11">
        <v>2019</v>
      </c>
      <c r="H10" s="11">
        <v>2020</v>
      </c>
      <c r="I10" s="11">
        <v>2021</v>
      </c>
      <c r="J10" s="11">
        <v>2022</v>
      </c>
      <c r="K10" s="11">
        <v>2023</v>
      </c>
      <c r="L10" s="11">
        <v>2024</v>
      </c>
      <c r="M10" s="11">
        <v>2025</v>
      </c>
      <c r="N10" s="11">
        <v>2026</v>
      </c>
      <c r="O10" s="11">
        <v>2027</v>
      </c>
      <c r="P10" s="11">
        <v>2028</v>
      </c>
      <c r="Q10" s="11">
        <v>2029</v>
      </c>
      <c r="R10" s="11">
        <v>2030</v>
      </c>
      <c r="S10" s="11">
        <v>2031</v>
      </c>
      <c r="T10" s="11">
        <v>2032</v>
      </c>
      <c r="U10" s="11">
        <v>2033</v>
      </c>
      <c r="V10" s="11">
        <v>2034</v>
      </c>
      <c r="W10" s="11">
        <v>2035</v>
      </c>
      <c r="X10" s="11">
        <v>2036</v>
      </c>
      <c r="Y10" s="11">
        <v>2037</v>
      </c>
      <c r="Z10" s="11">
        <v>2038</v>
      </c>
      <c r="AA10" s="11">
        <v>2039</v>
      </c>
      <c r="AB10" s="11">
        <v>2040</v>
      </c>
      <c r="AC10" s="11" t="s">
        <v>24</v>
      </c>
    </row>
    <row r="11" spans="1:84" ht="17" x14ac:dyDescent="0.2">
      <c r="A11" s="12" t="s">
        <v>2</v>
      </c>
      <c r="B11" s="10" t="s">
        <v>1</v>
      </c>
      <c r="C11" s="37">
        <v>264.53274699999997</v>
      </c>
      <c r="D11" s="37">
        <v>232.97642500000001</v>
      </c>
      <c r="E11" s="37">
        <v>308.49051400000002</v>
      </c>
      <c r="F11" s="37">
        <v>384.63758000000001</v>
      </c>
      <c r="G11" s="37">
        <v>341.43958800000001</v>
      </c>
      <c r="H11" s="37">
        <v>231.5</v>
      </c>
      <c r="I11" s="37">
        <v>282.5</v>
      </c>
      <c r="J11" s="37">
        <v>304.2</v>
      </c>
      <c r="K11" s="13">
        <f>J11*(1+K12)</f>
        <v>307.24200000000002</v>
      </c>
      <c r="L11" s="13">
        <f t="shared" ref="L11" si="0">K11*(1+L12)</f>
        <v>310.31442000000004</v>
      </c>
      <c r="M11" s="13">
        <f t="shared" ref="M11" si="1">L11*(1+M12)</f>
        <v>313.41756420000007</v>
      </c>
      <c r="N11" s="13">
        <f t="shared" ref="N11" si="2">M11*(1+N12)</f>
        <v>316.23832227780002</v>
      </c>
      <c r="O11" s="13">
        <f t="shared" ref="O11" si="3">N11*(1+O12)</f>
        <v>318.7682288560224</v>
      </c>
      <c r="P11" s="13">
        <f t="shared" ref="P11" si="4">O11*(1+P12)</f>
        <v>320.99960645801451</v>
      </c>
      <c r="Q11" s="13">
        <f t="shared" ref="Q11" si="5">P11*(1+Q12)</f>
        <v>322.92560409676258</v>
      </c>
      <c r="R11" s="13">
        <f t="shared" ref="R11" si="6">Q11*(1+R12)</f>
        <v>324.54023211724638</v>
      </c>
      <c r="S11" s="13">
        <f t="shared" ref="S11" si="7">R11*(1+S12)</f>
        <v>325.83839304571535</v>
      </c>
      <c r="T11" s="13">
        <f t="shared" ref="T11" si="8">S11*(1+T12)</f>
        <v>326.81590822485248</v>
      </c>
      <c r="U11" s="13">
        <f t="shared" ref="U11" si="9">T11*(1+U12)</f>
        <v>327.4695400413022</v>
      </c>
      <c r="V11" s="13">
        <f t="shared" ref="V11" si="10">U11*(1+V12)</f>
        <v>327.79700958134345</v>
      </c>
      <c r="W11" s="13">
        <f t="shared" ref="W11" si="11">V11*(1+W12)</f>
        <v>327.79700958134345</v>
      </c>
      <c r="X11" s="13">
        <f t="shared" ref="X11" si="12">W11*(1+X12)</f>
        <v>327.79700958134345</v>
      </c>
      <c r="Y11" s="13">
        <f t="shared" ref="Y11" si="13">X11*(1+Y12)</f>
        <v>327.79700958134345</v>
      </c>
      <c r="Z11" s="13">
        <f t="shared" ref="Z11" si="14">Y11*(1+Z12)</f>
        <v>327.79700958134345</v>
      </c>
      <c r="AA11" s="13">
        <f t="shared" ref="AA11" si="15">Z11*(1+AA12)</f>
        <v>327.79700958134345</v>
      </c>
      <c r="AB11" s="13">
        <f t="shared" ref="AB11" si="16">AA11*(1+AB12)</f>
        <v>327.79700958134345</v>
      </c>
      <c r="AC11" s="13"/>
    </row>
    <row r="12" spans="1:84" x14ac:dyDescent="0.2">
      <c r="A12" s="12"/>
      <c r="B12" s="10" t="s">
        <v>3</v>
      </c>
      <c r="C12" s="14"/>
      <c r="D12" s="14">
        <f>D11/C11-1</f>
        <v>-0.11929079615991733</v>
      </c>
      <c r="E12" s="14">
        <f>E11/D11-1</f>
        <v>0.32412759788892798</v>
      </c>
      <c r="F12" s="14">
        <f>F11/E11-1</f>
        <v>0.24683762561334377</v>
      </c>
      <c r="G12" s="14">
        <f>G11/F11-1</f>
        <v>-0.11230829811273246</v>
      </c>
      <c r="H12" s="1">
        <f>H11/G11-1</f>
        <v>-0.32198840399256812</v>
      </c>
      <c r="I12" s="1">
        <f t="shared" ref="I12:J12" si="17">I11/H11-1</f>
        <v>0.22030237580993517</v>
      </c>
      <c r="J12" s="1">
        <f t="shared" si="17"/>
        <v>7.6814159292035278E-2</v>
      </c>
      <c r="K12" s="1">
        <v>0.01</v>
      </c>
      <c r="L12" s="1">
        <v>0.01</v>
      </c>
      <c r="M12" s="1">
        <v>0.01</v>
      </c>
      <c r="N12" s="1">
        <v>8.9999999999999993E-3</v>
      </c>
      <c r="O12" s="1">
        <v>8.0000000000000002E-3</v>
      </c>
      <c r="P12" s="1">
        <v>7.0000000000000001E-3</v>
      </c>
      <c r="Q12" s="1">
        <v>6.0000000000000001E-3</v>
      </c>
      <c r="R12" s="1">
        <v>5.0000000000000001E-3</v>
      </c>
      <c r="S12" s="1">
        <v>4.0000000000000001E-3</v>
      </c>
      <c r="T12" s="1">
        <v>3.0000000000000001E-3</v>
      </c>
      <c r="U12" s="1">
        <v>2E-3</v>
      </c>
      <c r="V12" s="1">
        <v>1E-3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/>
    </row>
    <row r="13" spans="1:84" ht="16" customHeight="1" x14ac:dyDescent="0.2">
      <c r="A13" s="12"/>
      <c r="B13" s="10" t="s">
        <v>5</v>
      </c>
      <c r="C13" s="14">
        <f t="shared" ref="C13:H13" si="18">C14/C11</f>
        <v>1.9565214736911193E-2</v>
      </c>
      <c r="D13" s="14">
        <f t="shared" si="18"/>
        <v>2.1580466778988474E-2</v>
      </c>
      <c r="E13" s="14">
        <f t="shared" si="18"/>
        <v>6.63591231203952E-2</v>
      </c>
      <c r="F13" s="14">
        <f t="shared" si="18"/>
        <v>7.2088743902766858E-2</v>
      </c>
      <c r="G13" s="14">
        <f t="shared" si="18"/>
        <v>6.1902985895121221E-2</v>
      </c>
      <c r="H13" s="1">
        <f t="shared" si="18"/>
        <v>3.818574514038877E-2</v>
      </c>
      <c r="I13" s="1">
        <f t="shared" ref="I13:J13" si="19">I14/I11</f>
        <v>6.5132743362831855E-2</v>
      </c>
      <c r="J13" s="24">
        <f t="shared" si="19"/>
        <v>8.6785009861932938E-2</v>
      </c>
      <c r="K13" s="1">
        <f>AVERAGE(C13:J13)</f>
        <v>5.3950004099917064E-2</v>
      </c>
      <c r="L13" s="1">
        <v>5.3999999999999999E-2</v>
      </c>
      <c r="M13" s="1">
        <v>5.5E-2</v>
      </c>
      <c r="N13" s="1">
        <v>5.5E-2</v>
      </c>
      <c r="O13" s="1">
        <v>5.5E-2</v>
      </c>
      <c r="P13" s="1">
        <v>5.5E-2</v>
      </c>
      <c r="Q13" s="1">
        <v>5.5E-2</v>
      </c>
      <c r="R13" s="1">
        <v>5.5E-2</v>
      </c>
      <c r="S13" s="1">
        <v>5.5E-2</v>
      </c>
      <c r="T13" s="1">
        <v>5.5E-2</v>
      </c>
      <c r="U13" s="1">
        <v>5.5E-2</v>
      </c>
      <c r="V13" s="1">
        <v>5.5E-2</v>
      </c>
      <c r="W13" s="1">
        <v>5.5E-2</v>
      </c>
      <c r="X13" s="1">
        <v>5.5E-2</v>
      </c>
      <c r="Y13" s="1">
        <v>5.5E-2</v>
      </c>
      <c r="Z13" s="1">
        <v>5.5E-2</v>
      </c>
      <c r="AA13" s="1">
        <v>5.5E-2</v>
      </c>
      <c r="AB13" s="1">
        <v>5.5E-2</v>
      </c>
      <c r="AC13" s="1"/>
    </row>
    <row r="14" spans="1:84" ht="17" customHeight="1" x14ac:dyDescent="0.2">
      <c r="A14" s="12"/>
      <c r="B14" s="10" t="s">
        <v>4</v>
      </c>
      <c r="C14" s="37">
        <v>5.1756399999999996</v>
      </c>
      <c r="D14" s="37">
        <v>5.0277399999999997</v>
      </c>
      <c r="E14" s="37">
        <v>20.471160000000001</v>
      </c>
      <c r="F14" s="37">
        <v>27.72804</v>
      </c>
      <c r="G14" s="37">
        <v>21.136130000000001</v>
      </c>
      <c r="H14" s="37">
        <v>8.84</v>
      </c>
      <c r="I14" s="37">
        <v>18.399999999999999</v>
      </c>
      <c r="J14" s="37">
        <v>26.4</v>
      </c>
      <c r="K14" s="13">
        <f t="shared" ref="K14:AB14" si="20">K11*K13</f>
        <v>16.57570715966672</v>
      </c>
      <c r="L14" s="13">
        <f t="shared" si="20"/>
        <v>16.756978680000003</v>
      </c>
      <c r="M14" s="13">
        <f t="shared" si="20"/>
        <v>17.237966031000003</v>
      </c>
      <c r="N14" s="13">
        <f t="shared" si="20"/>
        <v>17.393107725279002</v>
      </c>
      <c r="O14" s="13">
        <f t="shared" si="20"/>
        <v>17.532252587081231</v>
      </c>
      <c r="P14" s="13">
        <f t="shared" si="20"/>
        <v>17.654978355190799</v>
      </c>
      <c r="Q14" s="13">
        <f t="shared" si="20"/>
        <v>17.760908225321941</v>
      </c>
      <c r="R14" s="13">
        <f t="shared" si="20"/>
        <v>17.849712766448551</v>
      </c>
      <c r="S14" s="13">
        <f t="shared" si="20"/>
        <v>17.921111617514345</v>
      </c>
      <c r="T14" s="13">
        <f t="shared" si="20"/>
        <v>17.974874952366886</v>
      </c>
      <c r="U14" s="13">
        <f t="shared" si="20"/>
        <v>18.01082470227162</v>
      </c>
      <c r="V14" s="13">
        <f t="shared" si="20"/>
        <v>18.028835526973889</v>
      </c>
      <c r="W14" s="13">
        <f t="shared" si="20"/>
        <v>18.028835526973889</v>
      </c>
      <c r="X14" s="13">
        <f t="shared" si="20"/>
        <v>18.028835526973889</v>
      </c>
      <c r="Y14" s="13">
        <f t="shared" si="20"/>
        <v>18.028835526973889</v>
      </c>
      <c r="Z14" s="13">
        <f t="shared" si="20"/>
        <v>18.028835526973889</v>
      </c>
      <c r="AA14" s="13">
        <f t="shared" si="20"/>
        <v>18.028835526973889</v>
      </c>
      <c r="AB14" s="13">
        <f t="shared" si="20"/>
        <v>18.028835526973889</v>
      </c>
      <c r="AC14" s="13"/>
    </row>
    <row r="15" spans="1:84" ht="17" customHeight="1" x14ac:dyDescent="0.2">
      <c r="A15" s="12"/>
      <c r="B15" s="10" t="s">
        <v>14</v>
      </c>
      <c r="C15" s="15">
        <v>58.38</v>
      </c>
      <c r="D15" s="13">
        <v>92.47</v>
      </c>
      <c r="E15" s="13">
        <v>85.7</v>
      </c>
      <c r="F15" s="13">
        <v>76.8</v>
      </c>
      <c r="G15" s="13">
        <v>96.4</v>
      </c>
      <c r="H15" s="25">
        <v>99.9</v>
      </c>
      <c r="I15" s="25">
        <v>98.5</v>
      </c>
      <c r="J15" s="25">
        <v>95.8</v>
      </c>
      <c r="K15" s="25">
        <v>93</v>
      </c>
      <c r="L15" s="25">
        <v>90</v>
      </c>
      <c r="M15" s="25">
        <v>87</v>
      </c>
      <c r="N15" s="25">
        <v>84</v>
      </c>
      <c r="O15" s="25">
        <v>81</v>
      </c>
      <c r="P15" s="25">
        <v>78</v>
      </c>
      <c r="Q15" s="25">
        <v>75</v>
      </c>
      <c r="R15" s="25">
        <v>72</v>
      </c>
      <c r="S15" s="25">
        <v>69</v>
      </c>
      <c r="T15" s="25">
        <v>66</v>
      </c>
      <c r="U15" s="25">
        <v>63</v>
      </c>
      <c r="V15" s="25">
        <v>60</v>
      </c>
      <c r="W15" s="25">
        <v>57</v>
      </c>
      <c r="X15" s="25">
        <v>54</v>
      </c>
      <c r="Y15" s="25">
        <v>51</v>
      </c>
      <c r="Z15" s="25">
        <v>48</v>
      </c>
      <c r="AA15" s="25">
        <v>45</v>
      </c>
      <c r="AB15" s="25">
        <v>42</v>
      </c>
      <c r="AC15" s="13"/>
    </row>
    <row r="16" spans="1:84" ht="17" customHeight="1" x14ac:dyDescent="0.2">
      <c r="A16" s="1">
        <v>4.9000000000000002E-2</v>
      </c>
      <c r="B16" s="10" t="s">
        <v>21</v>
      </c>
      <c r="C16" s="15">
        <v>-1.89</v>
      </c>
      <c r="D16" s="13">
        <v>-3.2</v>
      </c>
      <c r="E16" s="13">
        <v>-4.04</v>
      </c>
      <c r="F16" s="13">
        <v>-3.75</v>
      </c>
      <c r="G16" s="13">
        <v>-4.6900000000000004</v>
      </c>
      <c r="H16" s="13">
        <f>-$A$16*H15</f>
        <v>-4.8951000000000002</v>
      </c>
      <c r="I16" s="13">
        <f t="shared" ref="I16:AB16" si="21">-$A$16*I15</f>
        <v>-4.8265000000000002</v>
      </c>
      <c r="J16" s="13">
        <f t="shared" si="21"/>
        <v>-4.6942000000000004</v>
      </c>
      <c r="K16" s="13">
        <f t="shared" si="21"/>
        <v>-4.5570000000000004</v>
      </c>
      <c r="L16" s="13">
        <f t="shared" si="21"/>
        <v>-4.41</v>
      </c>
      <c r="M16" s="13">
        <f t="shared" si="21"/>
        <v>-4.2629999999999999</v>
      </c>
      <c r="N16" s="13">
        <f t="shared" si="21"/>
        <v>-4.1160000000000005</v>
      </c>
      <c r="O16" s="13">
        <f t="shared" si="21"/>
        <v>-3.9690000000000003</v>
      </c>
      <c r="P16" s="13">
        <f t="shared" si="21"/>
        <v>-3.8220000000000001</v>
      </c>
      <c r="Q16" s="13">
        <f t="shared" si="21"/>
        <v>-3.6750000000000003</v>
      </c>
      <c r="R16" s="13">
        <f t="shared" si="21"/>
        <v>-3.528</v>
      </c>
      <c r="S16" s="13">
        <f t="shared" si="21"/>
        <v>-3.3810000000000002</v>
      </c>
      <c r="T16" s="13">
        <f t="shared" si="21"/>
        <v>-3.234</v>
      </c>
      <c r="U16" s="13">
        <f t="shared" si="21"/>
        <v>-3.0870000000000002</v>
      </c>
      <c r="V16" s="13">
        <f t="shared" si="21"/>
        <v>-2.94</v>
      </c>
      <c r="W16" s="13">
        <f t="shared" si="21"/>
        <v>-2.7930000000000001</v>
      </c>
      <c r="X16" s="13">
        <f t="shared" si="21"/>
        <v>-2.6459999999999999</v>
      </c>
      <c r="Y16" s="13">
        <f t="shared" si="21"/>
        <v>-2.4990000000000001</v>
      </c>
      <c r="Z16" s="13">
        <f t="shared" si="21"/>
        <v>-2.3520000000000003</v>
      </c>
      <c r="AA16" s="13">
        <f t="shared" si="21"/>
        <v>-2.2050000000000001</v>
      </c>
      <c r="AB16" s="13">
        <f t="shared" si="21"/>
        <v>-2.0580000000000003</v>
      </c>
      <c r="AC16" s="13"/>
    </row>
    <row r="17" spans="1:29" x14ac:dyDescent="0.2">
      <c r="A17" s="1">
        <v>0.3</v>
      </c>
      <c r="B17" s="10" t="s">
        <v>25</v>
      </c>
      <c r="C17" s="15">
        <v>2.2000000000000002</v>
      </c>
      <c r="D17" s="13">
        <v>4.78</v>
      </c>
      <c r="E17" s="13">
        <v>13.44</v>
      </c>
      <c r="F17" s="13">
        <v>23.91</v>
      </c>
      <c r="G17" s="13">
        <v>16.43</v>
      </c>
      <c r="H17" s="13">
        <f>(H14+H16)*(1-$A$17)</f>
        <v>2.7614299999999994</v>
      </c>
      <c r="I17" s="13">
        <f t="shared" ref="I17:AB17" si="22">(I14+I16)*(1-$A$17)</f>
        <v>9.5014499999999984</v>
      </c>
      <c r="J17" s="13">
        <f t="shared" si="22"/>
        <v>15.194059999999997</v>
      </c>
      <c r="K17" s="13">
        <f t="shared" si="22"/>
        <v>8.4130950117667034</v>
      </c>
      <c r="L17" s="13">
        <f t="shared" si="22"/>
        <v>8.6428850760000007</v>
      </c>
      <c r="M17" s="13">
        <f t="shared" si="22"/>
        <v>9.0824762217000021</v>
      </c>
      <c r="N17" s="13">
        <f t="shared" si="22"/>
        <v>9.2939754076953012</v>
      </c>
      <c r="O17" s="13">
        <f t="shared" si="22"/>
        <v>9.49427681095686</v>
      </c>
      <c r="P17" s="13">
        <f t="shared" si="22"/>
        <v>9.683084848633559</v>
      </c>
      <c r="Q17" s="13">
        <f t="shared" si="22"/>
        <v>9.8601357577253577</v>
      </c>
      <c r="R17" s="13">
        <f t="shared" si="22"/>
        <v>10.025198936513984</v>
      </c>
      <c r="S17" s="13">
        <f t="shared" si="22"/>
        <v>10.17807813226004</v>
      </c>
      <c r="T17" s="13">
        <f t="shared" si="22"/>
        <v>10.31861246665682</v>
      </c>
      <c r="U17" s="13">
        <f t="shared" si="22"/>
        <v>10.446677291590133</v>
      </c>
      <c r="V17" s="13">
        <f t="shared" si="22"/>
        <v>10.562184868881722</v>
      </c>
      <c r="W17" s="13">
        <f t="shared" si="22"/>
        <v>10.665084868881722</v>
      </c>
      <c r="X17" s="13">
        <f t="shared" si="22"/>
        <v>10.767984868881721</v>
      </c>
      <c r="Y17" s="13">
        <f t="shared" si="22"/>
        <v>10.870884868881722</v>
      </c>
      <c r="Z17" s="13">
        <f t="shared" si="22"/>
        <v>10.973784868881722</v>
      </c>
      <c r="AA17" s="13">
        <f t="shared" si="22"/>
        <v>11.076684868881722</v>
      </c>
      <c r="AB17" s="13">
        <f t="shared" si="22"/>
        <v>11.179584868881722</v>
      </c>
      <c r="AC17" s="13">
        <f>AB17*(1+AB12)/(C28-AB12)</f>
        <v>111.79584868881722</v>
      </c>
    </row>
    <row r="18" spans="1:29" x14ac:dyDescent="0.2">
      <c r="A18" s="5"/>
      <c r="B18" s="19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9" x14ac:dyDescent="0.2">
      <c r="A19" s="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9" x14ac:dyDescent="0.2">
      <c r="A20" s="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9" x14ac:dyDescent="0.2">
      <c r="A21" s="29"/>
      <c r="B21" s="26"/>
      <c r="C21" s="30">
        <v>44120</v>
      </c>
      <c r="D21" s="31" t="s">
        <v>7</v>
      </c>
      <c r="E21" s="32"/>
      <c r="F21" s="6"/>
      <c r="G21" s="33" t="s">
        <v>9</v>
      </c>
      <c r="H21" s="33"/>
      <c r="I21" s="33"/>
      <c r="J21" s="34"/>
      <c r="K21" s="34"/>
      <c r="L21" s="34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9" ht="17" x14ac:dyDescent="0.2">
      <c r="A22" s="12" t="s">
        <v>0</v>
      </c>
      <c r="B22" s="10" t="s">
        <v>19</v>
      </c>
      <c r="C22" s="13">
        <v>96</v>
      </c>
      <c r="D22" s="13">
        <f>NPV($C$28,H17:AB17)+AC17/(1+C28)^(2040-2020)</f>
        <v>98.125557196507629</v>
      </c>
      <c r="E22" s="10" t="s">
        <v>13</v>
      </c>
      <c r="G22" s="22"/>
      <c r="H22" s="23" t="s">
        <v>10</v>
      </c>
      <c r="I22" s="23"/>
      <c r="J22" s="15">
        <f>R17</f>
        <v>10.025198936513984</v>
      </c>
      <c r="K22" s="23" t="s">
        <v>13</v>
      </c>
      <c r="L22" s="23"/>
    </row>
    <row r="23" spans="1:29" x14ac:dyDescent="0.2">
      <c r="A23" s="12"/>
      <c r="B23" s="10" t="s">
        <v>20</v>
      </c>
      <c r="C23" s="13">
        <f>7.831</f>
        <v>7.8310000000000004</v>
      </c>
      <c r="D23" s="13">
        <f>C23*(1)</f>
        <v>7.8310000000000004</v>
      </c>
      <c r="E23" s="10"/>
      <c r="G23" s="23"/>
      <c r="H23" s="23" t="s">
        <v>11</v>
      </c>
      <c r="I23" s="23"/>
      <c r="J23" s="36">
        <v>10</v>
      </c>
      <c r="K23" s="23"/>
      <c r="L23" s="23"/>
    </row>
    <row r="24" spans="1:29" x14ac:dyDescent="0.2">
      <c r="A24" s="12"/>
      <c r="B24" s="10" t="s">
        <v>8</v>
      </c>
      <c r="C24" s="38">
        <f>23.8/2</f>
        <v>11.9</v>
      </c>
      <c r="D24" s="38">
        <f>D22/(D23)</f>
        <v>12.530399335526448</v>
      </c>
      <c r="E24" s="10" t="s">
        <v>13</v>
      </c>
      <c r="G24" s="23"/>
      <c r="H24" s="23" t="s">
        <v>27</v>
      </c>
      <c r="I24" s="23"/>
      <c r="J24" s="36">
        <f>C22</f>
        <v>96</v>
      </c>
      <c r="K24" s="23" t="s">
        <v>13</v>
      </c>
      <c r="L24" s="23"/>
      <c r="M24" s="4"/>
      <c r="Z24" s="8"/>
    </row>
    <row r="25" spans="1:29" x14ac:dyDescent="0.2">
      <c r="A25" s="12"/>
      <c r="B25" s="21" t="s">
        <v>6</v>
      </c>
      <c r="C25" s="21"/>
      <c r="D25" s="18">
        <f>D24/C24-1</f>
        <v>5.2974734077852803E-2</v>
      </c>
      <c r="E25" s="10"/>
      <c r="F25" s="7"/>
      <c r="G25" s="23"/>
      <c r="H25" s="23" t="s">
        <v>28</v>
      </c>
      <c r="I25" s="23"/>
      <c r="J25" s="41">
        <f>SUM(H17:R17)*0.8</f>
        <v>81.56165445679342</v>
      </c>
      <c r="K25" s="23" t="s">
        <v>13</v>
      </c>
      <c r="L25" s="23"/>
      <c r="Y25" s="9"/>
    </row>
    <row r="26" spans="1:29" x14ac:dyDescent="0.2">
      <c r="A26" s="12"/>
      <c r="B26" s="10"/>
      <c r="C26" s="10"/>
      <c r="D26" s="11"/>
      <c r="E26" s="10"/>
      <c r="F26" s="7"/>
      <c r="G26" s="23"/>
      <c r="H26" s="23" t="s">
        <v>22</v>
      </c>
      <c r="I26" s="23"/>
      <c r="J26" s="15">
        <f>J23*J22</f>
        <v>100.25198936513985</v>
      </c>
      <c r="K26" s="23" t="s">
        <v>13</v>
      </c>
      <c r="L26" s="23"/>
      <c r="Y26" s="9"/>
    </row>
    <row r="27" spans="1:29" x14ac:dyDescent="0.2">
      <c r="A27" s="10"/>
      <c r="B27" s="10"/>
      <c r="C27" s="10"/>
      <c r="D27" s="11"/>
      <c r="E27" s="11"/>
      <c r="G27" s="23"/>
      <c r="H27" s="23" t="s">
        <v>26</v>
      </c>
      <c r="I27" s="23"/>
      <c r="J27" s="41">
        <f>J26+J25</f>
        <v>181.81364382193328</v>
      </c>
      <c r="K27" s="23" t="s">
        <v>13</v>
      </c>
      <c r="L27" s="2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9" x14ac:dyDescent="0.2">
      <c r="A28" s="10"/>
      <c r="B28" s="11" t="s">
        <v>16</v>
      </c>
      <c r="C28" s="1">
        <v>0.1</v>
      </c>
      <c r="D28" s="17"/>
      <c r="E28" s="10"/>
      <c r="G28" s="23"/>
      <c r="H28" s="39" t="s">
        <v>23</v>
      </c>
      <c r="I28" s="39"/>
      <c r="J28" s="18">
        <f>(J27/J24)^0.1-1</f>
        <v>6.5946784321601504E-2</v>
      </c>
      <c r="K28" s="39"/>
      <c r="L28" s="23"/>
    </row>
    <row r="29" spans="1:29" x14ac:dyDescent="0.2">
      <c r="A29" s="10"/>
      <c r="B29" s="16"/>
      <c r="C29" s="14"/>
      <c r="D29" s="10"/>
      <c r="E29" s="10"/>
      <c r="G29" s="23"/>
      <c r="H29" s="10"/>
      <c r="I29" s="10"/>
      <c r="J29" s="10"/>
      <c r="K29" s="10"/>
      <c r="L29" s="23"/>
    </row>
    <row r="31" spans="1:29" x14ac:dyDescent="0.2">
      <c r="A31" s="26"/>
      <c r="B31" s="40" t="s">
        <v>12</v>
      </c>
      <c r="C31" s="40"/>
      <c r="D31" s="35" t="s">
        <v>6</v>
      </c>
      <c r="E31" s="26"/>
      <c r="AC31" s="8"/>
    </row>
    <row r="32" spans="1:29" x14ac:dyDescent="0.2">
      <c r="A32" s="11" t="s">
        <v>15</v>
      </c>
      <c r="B32" s="10"/>
      <c r="C32" s="14">
        <v>0.02</v>
      </c>
      <c r="D32" s="18">
        <f>((NPV(C32,$H$17:$AB$17)+$AC$17/(1+C32)^(2040-2020))/$D$23)/$C$24-1</f>
        <v>1.6044644973121733</v>
      </c>
      <c r="E32" s="14"/>
    </row>
    <row r="33" spans="1:5" x14ac:dyDescent="0.2">
      <c r="A33" s="10"/>
      <c r="B33" s="14"/>
      <c r="C33" s="14">
        <v>0.04</v>
      </c>
      <c r="D33" s="18">
        <f t="shared" ref="D33:D41" si="23">((NPV(C33,$H$17:$AB$17)+$AC$17/(1+C33)^(2040-2020))/$D$23)/$C$24-1</f>
        <v>1.0134310373676274</v>
      </c>
      <c r="E33" s="10"/>
    </row>
    <row r="34" spans="1:5" x14ac:dyDescent="0.2">
      <c r="A34" s="10"/>
      <c r="B34" s="14"/>
      <c r="C34" s="14">
        <v>0.06</v>
      </c>
      <c r="D34" s="18">
        <f t="shared" si="23"/>
        <v>0.58985944695353787</v>
      </c>
      <c r="E34" s="10"/>
    </row>
    <row r="35" spans="1:5" x14ac:dyDescent="0.2">
      <c r="A35" s="10"/>
      <c r="B35" s="14"/>
      <c r="C35" s="14">
        <v>0.08</v>
      </c>
      <c r="D35" s="18">
        <f t="shared" si="23"/>
        <v>0.28136359380727582</v>
      </c>
      <c r="E35" s="10"/>
    </row>
    <row r="36" spans="1:5" x14ac:dyDescent="0.2">
      <c r="A36" s="10"/>
      <c r="B36" s="14"/>
      <c r="C36" s="14">
        <v>0.1</v>
      </c>
      <c r="D36" s="18">
        <f t="shared" si="23"/>
        <v>5.2974734077852803E-2</v>
      </c>
      <c r="E36" s="10"/>
    </row>
    <row r="37" spans="1:5" x14ac:dyDescent="0.2">
      <c r="A37" s="10"/>
      <c r="B37" s="14"/>
      <c r="C37" s="14">
        <v>0.12</v>
      </c>
      <c r="D37" s="18">
        <f t="shared" si="23"/>
        <v>-0.11891542123507692</v>
      </c>
      <c r="E37" s="10"/>
    </row>
    <row r="38" spans="1:5" x14ac:dyDescent="0.2">
      <c r="A38" s="10"/>
      <c r="B38" s="14"/>
      <c r="C38" s="14">
        <v>0.14000000000000001</v>
      </c>
      <c r="D38" s="18">
        <f t="shared" si="23"/>
        <v>-0.25042697190331809</v>
      </c>
      <c r="E38" s="10"/>
    </row>
    <row r="39" spans="1:5" x14ac:dyDescent="0.2">
      <c r="A39" s="10"/>
      <c r="B39" s="14"/>
      <c r="C39" s="14">
        <v>0.16</v>
      </c>
      <c r="D39" s="18">
        <f t="shared" si="23"/>
        <v>-0.35269256463094834</v>
      </c>
      <c r="E39" s="10"/>
    </row>
    <row r="40" spans="1:5" x14ac:dyDescent="0.2">
      <c r="A40" s="10"/>
      <c r="B40" s="14"/>
      <c r="C40" s="14">
        <v>0.18</v>
      </c>
      <c r="D40" s="18">
        <f t="shared" si="23"/>
        <v>-0.43348850609192813</v>
      </c>
      <c r="E40" s="10"/>
    </row>
    <row r="41" spans="1:5" x14ac:dyDescent="0.2">
      <c r="A41" s="10"/>
      <c r="B41" s="14"/>
      <c r="C41" s="14">
        <v>0.2</v>
      </c>
      <c r="D41" s="18">
        <f t="shared" si="23"/>
        <v>-0.49830911752708662</v>
      </c>
      <c r="E41" s="10"/>
    </row>
    <row r="42" spans="1:5" x14ac:dyDescent="0.2">
      <c r="A42" s="10"/>
      <c r="B42" s="14"/>
      <c r="C42" s="10"/>
      <c r="D42" s="10"/>
      <c r="E42" s="10"/>
    </row>
  </sheetData>
  <mergeCells count="1">
    <mergeCell ref="B31:C31"/>
  </mergeCells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3" percent="1" rank="10"/>
  </conditionalFormatting>
  <conditionalFormatting sqref="D32:D41">
    <cfRule type="colorScale" priority="2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L2:L5">
    <cfRule type="top10" dxfId="0" priority="1" percent="1" rank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AlleAktien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Benjamin Franzil</cp:lastModifiedBy>
  <dcterms:created xsi:type="dcterms:W3CDTF">2020-02-09T06:30:31Z</dcterms:created>
  <dcterms:modified xsi:type="dcterms:W3CDTF">2020-10-28T07:55:10Z</dcterms:modified>
</cp:coreProperties>
</file>