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Starbucks/"/>
    </mc:Choice>
  </mc:AlternateContent>
  <xr:revisionPtr revIDLastSave="0" documentId="13_ncr:1_{6FF37159-6C60-1545-A6CA-10DA1C119C9D}" xr6:coauthVersionLast="46" xr6:coauthVersionMax="46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L15" i="1"/>
  <c r="C22" i="1"/>
  <c r="H11" i="1" l="1"/>
  <c r="I11" i="1" s="1"/>
  <c r="J11" i="1" s="1"/>
  <c r="J14" i="1" s="1"/>
  <c r="H14" i="1" l="1"/>
  <c r="I14" i="1"/>
  <c r="J25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J26" i="1" s="1"/>
  <c r="T11" i="1"/>
  <c r="S14" i="1"/>
  <c r="S17" i="1" s="1"/>
  <c r="J22" i="1" l="1"/>
  <c r="U11" i="1"/>
  <c r="T14" i="1"/>
  <c r="T17" i="1" s="1"/>
  <c r="J27" i="1" l="1"/>
  <c r="J28" i="1" s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2" i="1"/>
  <c r="D37" i="1"/>
  <c r="D39" i="1"/>
  <c r="D34" i="1"/>
  <c r="D35" i="1"/>
  <c r="D36" i="1"/>
  <c r="D38" i="1"/>
  <c r="D40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<sst xmlns="http://schemas.openxmlformats.org/spreadsheetml/2006/main" count="37" uniqueCount="30">
  <si>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</si>
  <si>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</si>
  <si>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</si>
  <si>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</si>
  <si>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</si>
  <si>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</si>
  <si>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</si>
  <si>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</si>
  <si>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</si>
  <si>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</si>
  <si>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</si>
  <si>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USD</t>
  </si>
  <si>
    <t>Verschuldung</t>
  </si>
  <si>
    <t>Renditetabelle</t>
  </si>
  <si>
    <t>Diskontierungsfaktor (WACC)</t>
  </si>
  <si>
    <t>Prognose »</t>
  </si>
  <si>
    <t>Gesamtrendite</t>
  </si>
  <si>
    <t>Marktkap. + Div. 2030</t>
  </si>
  <si>
    <t>Umsatz</t>
  </si>
  <si>
    <t>Ausschüttungsquote</t>
  </si>
  <si>
    <t>Terminal Value</t>
  </si>
  <si>
    <t>Alle Angaben in Mio. USD</t>
  </si>
  <si>
    <t>Marktkapitalisierung, Mio.</t>
  </si>
  <si>
    <t>Anzahl Aktien (diluted), Mio.</t>
  </si>
  <si>
    <t>Gewinn 2030, Mio.</t>
  </si>
  <si>
    <t>Marktkap. heute, Mio.</t>
  </si>
  <si>
    <t>Dividenden bis 2030, Mio.</t>
  </si>
  <si>
    <t>Marktkap. 2030, Mio.</t>
  </si>
  <si>
    <t>Gewinn (21% Unternehmenssteuer)</t>
  </si>
  <si>
    <t>Zinszahlung (2,5% Zinsen)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</si>
</sst>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#,##0.0"/>
    <numFmt numFmtId="166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166" fontId="1" fillId="2" borderId="0" xfId="1" applyNumberFormat="1" applyFont="1" applyFill="1"/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6" zoomScaleNormal="100" workbookViewId="0">
      <selection activeCell="Q44" sqref="Q44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21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20</v>
      </c>
    </row>
    <row r="11" spans="1:84" ht="17" x14ac:dyDescent="0.2">
      <c r="A11" s="11" t="s">
        <v>1</v>
      </c>
      <c r="B11" s="9" t="s">
        <v>18</v>
      </c>
      <c r="C11" s="37">
        <v>21311</v>
      </c>
      <c r="D11" s="37">
        <v>22384</v>
      </c>
      <c r="E11" s="37">
        <v>24720</v>
      </c>
      <c r="F11" s="37">
        <v>26502</v>
      </c>
      <c r="G11" s="37">
        <v>23513</v>
      </c>
      <c r="H11" s="12">
        <f t="shared" ref="H11:J11" si="0">G11*(1+H12)</f>
        <v>28497.755999999998</v>
      </c>
      <c r="I11" s="12">
        <f t="shared" si="0"/>
        <v>30777.57648</v>
      </c>
      <c r="J11" s="12">
        <f t="shared" si="0"/>
        <v>33239.782598400001</v>
      </c>
      <c r="K11" s="12">
        <f>J11*(1+K12)</f>
        <v>35898.965206272005</v>
      </c>
      <c r="L11" s="12">
        <f t="shared" ref="L11" si="1">K11*(1+L12)</f>
        <v>38770.882422773771</v>
      </c>
      <c r="M11" s="12">
        <f t="shared" ref="M11" si="2">L11*(1+M12)</f>
        <v>41484.844192367935</v>
      </c>
      <c r="N11" s="12">
        <f t="shared" ref="N11" si="3">M11*(1+N12)</f>
        <v>44388.783285833691</v>
      </c>
      <c r="O11" s="12">
        <f t="shared" ref="O11" si="4">N11*(1+O12)</f>
        <v>47495.998115842056</v>
      </c>
      <c r="P11" s="12">
        <f t="shared" ref="P11" si="5">O11*(1+P12)</f>
        <v>50820.717983951006</v>
      </c>
      <c r="Q11" s="12">
        <f t="shared" ref="Q11" si="6">P11*(1+Q12)</f>
        <v>54378.168242827582</v>
      </c>
      <c r="R11" s="12">
        <f t="shared" ref="R11" si="7">Q11*(1+R12)</f>
        <v>57097.076654968965</v>
      </c>
      <c r="S11" s="12">
        <f t="shared" ref="S11" si="8">R11*(1+S12)</f>
        <v>59951.930487717415</v>
      </c>
      <c r="T11" s="12">
        <f t="shared" ref="T11" si="9">S11*(1+T12)</f>
        <v>62949.527012103288</v>
      </c>
      <c r="U11" s="12">
        <f t="shared" ref="U11" si="10">T11*(1+U12)</f>
        <v>66097.003362708449</v>
      </c>
      <c r="V11" s="12">
        <f t="shared" ref="V11" si="11">U11*(1+V12)</f>
        <v>69401.853530843873</v>
      </c>
      <c r="W11" s="12">
        <f t="shared" ref="W11" si="12">V11*(1+W12)</f>
        <v>71483.909136769187</v>
      </c>
      <c r="X11" s="12">
        <f t="shared" ref="X11" si="13">W11*(1+X12)</f>
        <v>73628.426410872271</v>
      </c>
      <c r="Y11" s="12">
        <f t="shared" ref="Y11" si="14">X11*(1+Y12)</f>
        <v>75837.279203198443</v>
      </c>
      <c r="Z11" s="12">
        <f t="shared" ref="Z11" si="15">Y11*(1+Z12)</f>
        <v>78112.397579294397</v>
      </c>
      <c r="AA11" s="12">
        <f t="shared" ref="AA11" si="16">Z11*(1+AA12)</f>
        <v>80455.769506673227</v>
      </c>
      <c r="AB11" s="12">
        <f t="shared" ref="AB11" si="17">AA11*(1+AB12)</f>
        <v>82869.44259187342</v>
      </c>
      <c r="AC11" s="12"/>
    </row>
    <row r="12" spans="1:84" x14ac:dyDescent="0.2">
      <c r="A12" s="11"/>
      <c r="B12" s="9" t="s">
        <v>2</v>
      </c>
      <c r="C12" s="13"/>
      <c r="D12" s="13">
        <f>D11/C11-1</f>
        <v>5.0349584721505414E-2</v>
      </c>
      <c r="E12" s="13">
        <f>E11/D11-1</f>
        <v>0.10436025732666199</v>
      </c>
      <c r="F12" s="13">
        <f>F11/E11-1</f>
        <v>7.2087378640776745E-2</v>
      </c>
      <c r="G12" s="13">
        <f>G11/F11-1</f>
        <v>-0.11278394083465404</v>
      </c>
      <c r="H12" s="1">
        <v>0.21199999999999999</v>
      </c>
      <c r="I12" s="1">
        <v>0.08</v>
      </c>
      <c r="J12" s="1">
        <v>0.08</v>
      </c>
      <c r="K12" s="1">
        <v>0.08</v>
      </c>
      <c r="L12" s="1">
        <v>0.08</v>
      </c>
      <c r="M12" s="1">
        <v>7.0000000000000007E-2</v>
      </c>
      <c r="N12" s="1">
        <v>7.0000000000000007E-2</v>
      </c>
      <c r="O12" s="1">
        <v>7.0000000000000007E-2</v>
      </c>
      <c r="P12" s="1">
        <v>7.0000000000000007E-2</v>
      </c>
      <c r="Q12" s="1">
        <v>7.0000000000000007E-2</v>
      </c>
      <c r="R12" s="1">
        <v>0.05</v>
      </c>
      <c r="S12" s="1">
        <v>0.05</v>
      </c>
      <c r="T12" s="1">
        <v>0.05</v>
      </c>
      <c r="U12" s="1">
        <v>0.05</v>
      </c>
      <c r="V12" s="1">
        <v>0.05</v>
      </c>
      <c r="W12" s="1">
        <v>0.03</v>
      </c>
      <c r="X12" s="1">
        <v>0.03</v>
      </c>
      <c r="Y12" s="1">
        <v>0.03</v>
      </c>
      <c r="Z12" s="1">
        <v>0.03</v>
      </c>
      <c r="AA12" s="1">
        <v>0.03</v>
      </c>
      <c r="AB12" s="1">
        <v>0.03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0.18239406879076533</v>
      </c>
      <c r="D13" s="13">
        <f t="shared" si="18"/>
        <v>0.17651000714796283</v>
      </c>
      <c r="E13" s="13">
        <f t="shared" si="18"/>
        <v>0.15614886731391586</v>
      </c>
      <c r="F13" s="13">
        <f t="shared" si="18"/>
        <v>0.14734737000981057</v>
      </c>
      <c r="G13" s="13">
        <f t="shared" si="18"/>
        <v>6.4517500956917453E-2</v>
      </c>
      <c r="H13" s="1">
        <v>0.16600000000000001</v>
      </c>
      <c r="I13" s="1">
        <v>0.182</v>
      </c>
      <c r="J13" s="1">
        <v>0.186</v>
      </c>
      <c r="K13" s="1">
        <v>0.19</v>
      </c>
      <c r="L13" s="1">
        <v>0.191</v>
      </c>
      <c r="M13" s="1">
        <v>0.192</v>
      </c>
      <c r="N13" s="1">
        <v>0.193</v>
      </c>
      <c r="O13" s="1">
        <v>0.19400000000000001</v>
      </c>
      <c r="P13" s="1">
        <v>0.19500000000000001</v>
      </c>
      <c r="Q13" s="1">
        <v>0.19600000000000001</v>
      </c>
      <c r="R13" s="1">
        <v>0.19700000000000001</v>
      </c>
      <c r="S13" s="1">
        <v>0.19800000000000001</v>
      </c>
      <c r="T13" s="1">
        <v>0.19900000000000001</v>
      </c>
      <c r="U13" s="1">
        <v>0.2</v>
      </c>
      <c r="V13" s="1">
        <v>0.2</v>
      </c>
      <c r="W13" s="1">
        <v>0.2</v>
      </c>
      <c r="X13" s="1">
        <v>0.2</v>
      </c>
      <c r="Y13" s="1">
        <v>0.2</v>
      </c>
      <c r="Z13" s="1">
        <v>0.2</v>
      </c>
      <c r="AA13" s="1">
        <v>0.2</v>
      </c>
      <c r="AB13" s="1">
        <v>0.2</v>
      </c>
      <c r="AC13" s="1"/>
    </row>
    <row r="14" spans="1:84" ht="17" customHeight="1" x14ac:dyDescent="0.2">
      <c r="A14" s="11"/>
      <c r="B14" s="9" t="s">
        <v>3</v>
      </c>
      <c r="C14" s="37">
        <v>3887</v>
      </c>
      <c r="D14" s="37">
        <v>3951</v>
      </c>
      <c r="E14" s="37">
        <v>3860</v>
      </c>
      <c r="F14" s="37">
        <v>3905</v>
      </c>
      <c r="G14" s="37">
        <v>1517</v>
      </c>
      <c r="H14" s="12">
        <f t="shared" ref="H14:J14" si="19">H11*H13</f>
        <v>4730.6274960000001</v>
      </c>
      <c r="I14" s="12">
        <f t="shared" si="19"/>
        <v>5601.5189193599999</v>
      </c>
      <c r="J14" s="12">
        <f t="shared" si="19"/>
        <v>6182.5995633024004</v>
      </c>
      <c r="K14" s="12">
        <f t="shared" ref="K14:AB14" si="20">K11*K13</f>
        <v>6820.8033891916812</v>
      </c>
      <c r="L14" s="12">
        <f t="shared" si="20"/>
        <v>7405.2385427497902</v>
      </c>
      <c r="M14" s="12">
        <f t="shared" si="20"/>
        <v>7965.0900849346435</v>
      </c>
      <c r="N14" s="12">
        <f t="shared" si="20"/>
        <v>8567.0351741659033</v>
      </c>
      <c r="O14" s="12">
        <f t="shared" si="20"/>
        <v>9214.2236344733592</v>
      </c>
      <c r="P14" s="12">
        <f t="shared" si="20"/>
        <v>9910.0400068704457</v>
      </c>
      <c r="Q14" s="12">
        <f t="shared" si="20"/>
        <v>10658.120975594207</v>
      </c>
      <c r="R14" s="12">
        <f t="shared" si="20"/>
        <v>11248.124101028887</v>
      </c>
      <c r="S14" s="12">
        <f t="shared" si="20"/>
        <v>11870.482236568048</v>
      </c>
      <c r="T14" s="12">
        <f t="shared" si="20"/>
        <v>12526.955875408556</v>
      </c>
      <c r="U14" s="12">
        <f t="shared" si="20"/>
        <v>13219.400672541691</v>
      </c>
      <c r="V14" s="12">
        <f t="shared" si="20"/>
        <v>13880.370706168775</v>
      </c>
      <c r="W14" s="12">
        <f t="shared" si="20"/>
        <v>14296.781827353838</v>
      </c>
      <c r="X14" s="12">
        <f t="shared" si="20"/>
        <v>14725.685282174454</v>
      </c>
      <c r="Y14" s="12">
        <f t="shared" si="20"/>
        <v>15167.45584063969</v>
      </c>
      <c r="Z14" s="12">
        <f t="shared" si="20"/>
        <v>15622.47951585888</v>
      </c>
      <c r="AA14" s="12">
        <f t="shared" si="20"/>
        <v>16091.153901334646</v>
      </c>
      <c r="AB14" s="12">
        <f t="shared" si="20"/>
        <v>16573.888518374686</v>
      </c>
      <c r="AC14" s="12"/>
    </row>
    <row r="15" spans="1:84" ht="17" customHeight="1" x14ac:dyDescent="0.2">
      <c r="A15" s="11"/>
      <c r="B15" s="9" t="s">
        <v>12</v>
      </c>
      <c r="C15" s="36">
        <v>3664</v>
      </c>
      <c r="D15" s="37">
        <v>3992</v>
      </c>
      <c r="E15" s="37">
        <v>9498</v>
      </c>
      <c r="F15" s="37">
        <v>11235</v>
      </c>
      <c r="G15" s="37">
        <v>25327</v>
      </c>
      <c r="H15" s="21">
        <v>22000</v>
      </c>
      <c r="I15" s="21">
        <v>19000</v>
      </c>
      <c r="J15" s="21">
        <v>16000</v>
      </c>
      <c r="K15" s="21">
        <v>13000</v>
      </c>
      <c r="L15" s="21">
        <f>L14*2</f>
        <v>14810.47708549958</v>
      </c>
      <c r="M15" s="21">
        <f t="shared" ref="M15:AB15" si="21">M14*2</f>
        <v>15930.180169869287</v>
      </c>
      <c r="N15" s="21">
        <f t="shared" si="21"/>
        <v>17134.070348331807</v>
      </c>
      <c r="O15" s="21">
        <f t="shared" si="21"/>
        <v>18428.447268946718</v>
      </c>
      <c r="P15" s="21">
        <f t="shared" si="21"/>
        <v>19820.080013740891</v>
      </c>
      <c r="Q15" s="21">
        <f t="shared" si="21"/>
        <v>21316.241951188415</v>
      </c>
      <c r="R15" s="21">
        <f t="shared" si="21"/>
        <v>22496.248202057774</v>
      </c>
      <c r="S15" s="21">
        <f t="shared" si="21"/>
        <v>23740.964473136097</v>
      </c>
      <c r="T15" s="21">
        <f t="shared" si="21"/>
        <v>25053.911750817111</v>
      </c>
      <c r="U15" s="21">
        <f t="shared" si="21"/>
        <v>26438.801345083382</v>
      </c>
      <c r="V15" s="21">
        <f t="shared" si="21"/>
        <v>27760.741412337549</v>
      </c>
      <c r="W15" s="21">
        <f t="shared" si="21"/>
        <v>28593.563654707676</v>
      </c>
      <c r="X15" s="21">
        <f t="shared" si="21"/>
        <v>29451.370564348908</v>
      </c>
      <c r="Y15" s="21">
        <f t="shared" si="21"/>
        <v>30334.91168127938</v>
      </c>
      <c r="Z15" s="21">
        <f t="shared" si="21"/>
        <v>31244.959031717761</v>
      </c>
      <c r="AA15" s="21">
        <f t="shared" si="21"/>
        <v>32182.307802669293</v>
      </c>
      <c r="AB15" s="21">
        <f t="shared" si="21"/>
        <v>33147.777036749372</v>
      </c>
      <c r="AC15" s="12"/>
    </row>
    <row r="16" spans="1:84" ht="17" customHeight="1" x14ac:dyDescent="0.2">
      <c r="A16" s="39">
        <v>2.5000000000000001E-2</v>
      </c>
      <c r="B16" s="9" t="s">
        <v>29</v>
      </c>
      <c r="C16" s="36">
        <v>86</v>
      </c>
      <c r="D16" s="37">
        <v>97</v>
      </c>
      <c r="E16" s="37">
        <v>175</v>
      </c>
      <c r="F16" s="37">
        <v>340</v>
      </c>
      <c r="G16" s="37">
        <v>458</v>
      </c>
      <c r="H16" s="12">
        <f>-$A$16*H15</f>
        <v>-550</v>
      </c>
      <c r="I16" s="12">
        <f t="shared" ref="I16:AB16" si="22">-$A$16*I15</f>
        <v>-475</v>
      </c>
      <c r="J16" s="12">
        <f t="shared" si="22"/>
        <v>-400</v>
      </c>
      <c r="K16" s="12">
        <f t="shared" si="22"/>
        <v>-325</v>
      </c>
      <c r="L16" s="12">
        <f t="shared" si="22"/>
        <v>-370.26192713748952</v>
      </c>
      <c r="M16" s="12">
        <f t="shared" si="22"/>
        <v>-398.25450424673221</v>
      </c>
      <c r="N16" s="12">
        <f t="shared" si="22"/>
        <v>-428.35175870829516</v>
      </c>
      <c r="O16" s="12">
        <f t="shared" si="22"/>
        <v>-460.71118172366801</v>
      </c>
      <c r="P16" s="12">
        <f t="shared" si="22"/>
        <v>-495.5020003435223</v>
      </c>
      <c r="Q16" s="12">
        <f t="shared" si="22"/>
        <v>-532.90604877971043</v>
      </c>
      <c r="R16" s="12">
        <f t="shared" si="22"/>
        <v>-562.40620505144432</v>
      </c>
      <c r="S16" s="12">
        <f t="shared" si="22"/>
        <v>-593.5241118284024</v>
      </c>
      <c r="T16" s="12">
        <f t="shared" si="22"/>
        <v>-626.34779377042787</v>
      </c>
      <c r="U16" s="12">
        <f t="shared" si="22"/>
        <v>-660.9700336270846</v>
      </c>
      <c r="V16" s="12">
        <f t="shared" si="22"/>
        <v>-694.0185353084388</v>
      </c>
      <c r="W16" s="12">
        <f t="shared" si="22"/>
        <v>-714.83909136769194</v>
      </c>
      <c r="X16" s="12">
        <f t="shared" si="22"/>
        <v>-736.28426410872271</v>
      </c>
      <c r="Y16" s="12">
        <f t="shared" si="22"/>
        <v>-758.37279203198455</v>
      </c>
      <c r="Z16" s="12">
        <f t="shared" si="22"/>
        <v>-781.12397579294407</v>
      </c>
      <c r="AA16" s="12">
        <f t="shared" si="22"/>
        <v>-804.55769506673232</v>
      </c>
      <c r="AB16" s="12">
        <f t="shared" si="22"/>
        <v>-828.6944259187344</v>
      </c>
      <c r="AC16" s="12"/>
    </row>
    <row r="17" spans="1:29" x14ac:dyDescent="0.2">
      <c r="A17" s="1">
        <v>0.21</v>
      </c>
      <c r="B17" s="9" t="s">
        <v>28</v>
      </c>
      <c r="C17" s="36">
        <v>2818</v>
      </c>
      <c r="D17" s="37">
        <v>2885</v>
      </c>
      <c r="E17" s="37">
        <v>4518</v>
      </c>
      <c r="F17" s="37">
        <v>3595</v>
      </c>
      <c r="G17" s="37">
        <v>925</v>
      </c>
      <c r="H17" s="12">
        <f>(H14+H16)*(1-$A$17)</f>
        <v>3302.6957218400003</v>
      </c>
      <c r="I17" s="12">
        <f t="shared" ref="I17:AB17" si="23">(I14+I16)*(1-$A$17)</f>
        <v>4049.9499462944</v>
      </c>
      <c r="J17" s="12">
        <f t="shared" si="23"/>
        <v>4568.2536550088962</v>
      </c>
      <c r="K17" s="12">
        <f t="shared" si="23"/>
        <v>5131.6846774614287</v>
      </c>
      <c r="L17" s="12">
        <f t="shared" si="23"/>
        <v>5557.6315263337174</v>
      </c>
      <c r="M17" s="12">
        <f t="shared" si="23"/>
        <v>5977.8001087434504</v>
      </c>
      <c r="N17" s="12">
        <f t="shared" si="23"/>
        <v>6429.5598982115107</v>
      </c>
      <c r="O17" s="12">
        <f t="shared" si="23"/>
        <v>6915.2748376722566</v>
      </c>
      <c r="P17" s="12">
        <f t="shared" si="23"/>
        <v>7437.4850251562702</v>
      </c>
      <c r="Q17" s="12">
        <f t="shared" si="23"/>
        <v>7998.919792183453</v>
      </c>
      <c r="R17" s="12">
        <f t="shared" si="23"/>
        <v>8441.717137822181</v>
      </c>
      <c r="S17" s="12">
        <f t="shared" si="23"/>
        <v>8908.7969185443199</v>
      </c>
      <c r="T17" s="12">
        <f t="shared" si="23"/>
        <v>9401.4803844941216</v>
      </c>
      <c r="U17" s="12">
        <f t="shared" si="23"/>
        <v>9921.1602047425386</v>
      </c>
      <c r="V17" s="12">
        <f t="shared" si="23"/>
        <v>10417.218214979666</v>
      </c>
      <c r="W17" s="12">
        <f t="shared" si="23"/>
        <v>10729.734761429056</v>
      </c>
      <c r="X17" s="12">
        <f t="shared" si="23"/>
        <v>11051.626804271928</v>
      </c>
      <c r="Y17" s="12">
        <f t="shared" si="23"/>
        <v>11383.175608400088</v>
      </c>
      <c r="Z17" s="12">
        <f t="shared" si="23"/>
        <v>11724.670876652091</v>
      </c>
      <c r="AA17" s="12">
        <f t="shared" si="23"/>
        <v>12076.411002951652</v>
      </c>
      <c r="AB17" s="12">
        <f t="shared" si="23"/>
        <v>12438.703333040203</v>
      </c>
      <c r="AC17" s="37">
        <f>AB17*(1+AC12)/(C28-AC12)</f>
        <v>183026.63475759153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44120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22</v>
      </c>
      <c r="C22" s="12">
        <f>C23*C24</f>
        <v>124444</v>
      </c>
      <c r="D22" s="12">
        <f>NPV($C$28,H17:AB17)+AC17/(1+C28)^(2040-2020)</f>
        <v>85670.180306187467</v>
      </c>
      <c r="E22" s="9" t="s">
        <v>11</v>
      </c>
      <c r="G22" s="19"/>
      <c r="H22" s="20" t="s">
        <v>24</v>
      </c>
      <c r="I22" s="20"/>
      <c r="J22" s="14">
        <f>R17</f>
        <v>8441.717137822181</v>
      </c>
      <c r="K22" s="20" t="s">
        <v>11</v>
      </c>
      <c r="L22" s="20"/>
    </row>
    <row r="23" spans="1:29" x14ac:dyDescent="0.2">
      <c r="A23" s="11"/>
      <c r="B23" s="9" t="s">
        <v>23</v>
      </c>
      <c r="C23" s="21">
        <v>1174</v>
      </c>
      <c r="D23" s="12">
        <f>C23*(1)</f>
        <v>1174</v>
      </c>
      <c r="E23" s="9"/>
      <c r="G23" s="20"/>
      <c r="H23" s="20" t="s">
        <v>9</v>
      </c>
      <c r="I23" s="20"/>
      <c r="J23" s="32">
        <v>25</v>
      </c>
      <c r="K23" s="20"/>
      <c r="L23" s="20"/>
    </row>
    <row r="24" spans="1:29" x14ac:dyDescent="0.2">
      <c r="A24" s="11"/>
      <c r="B24" s="9" t="s">
        <v>7</v>
      </c>
      <c r="C24" s="35">
        <v>106</v>
      </c>
      <c r="D24" s="33">
        <f>D22/(D23)</f>
        <v>72.972896342578764</v>
      </c>
      <c r="E24" s="9" t="s">
        <v>11</v>
      </c>
      <c r="G24" s="20"/>
      <c r="H24" s="20" t="s">
        <v>19</v>
      </c>
      <c r="I24" s="20"/>
      <c r="J24" s="34">
        <v>0.75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-0.31157644959831354</v>
      </c>
      <c r="E25" s="9"/>
      <c r="F25" s="6"/>
      <c r="G25" s="20"/>
      <c r="H25" s="20" t="s">
        <v>25</v>
      </c>
      <c r="I25" s="20"/>
      <c r="J25" s="36">
        <f>C22</f>
        <v>124444</v>
      </c>
      <c r="K25" s="20" t="s">
        <v>11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49358.229245045673</v>
      </c>
      <c r="K26" s="20" t="s">
        <v>11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211042.92844555451</v>
      </c>
      <c r="K27" s="20" t="s">
        <v>11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14</v>
      </c>
      <c r="C28" s="1">
        <v>0.1</v>
      </c>
      <c r="D28" s="16"/>
      <c r="E28" s="9"/>
      <c r="G28" s="20"/>
      <c r="H28" s="20" t="s">
        <v>17</v>
      </c>
      <c r="I28" s="20"/>
      <c r="J28" s="14">
        <f>J27+J26</f>
        <v>260401.1576906002</v>
      </c>
      <c r="K28" s="20" t="s">
        <v>11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16</v>
      </c>
      <c r="I29" s="20"/>
      <c r="J29" s="17">
        <f>(J28/J25)^0.1-1</f>
        <v>7.6631035506793399E-2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8" t="s">
        <v>10</v>
      </c>
      <c r="C31" s="38"/>
      <c r="D31" s="31" t="s">
        <v>5</v>
      </c>
      <c r="E31" s="22"/>
      <c r="V31" s="7"/>
    </row>
    <row r="32" spans="1:29" x14ac:dyDescent="0.2">
      <c r="A32" s="10" t="s">
        <v>13</v>
      </c>
      <c r="B32" s="13"/>
      <c r="C32" s="13">
        <v>0.04</v>
      </c>
      <c r="D32" s="17">
        <f t="shared" ref="D32:D40" si="24">((NPV(C32,$H$17:$AB$17)+($AB$17*(1+$AC$12)/(C32-$AC$12))/(1+C32)^(2040-2020))/$D$23)/$C$24-1</f>
        <v>4.5583977638973661</v>
      </c>
      <c r="E32" s="9"/>
    </row>
    <row r="33" spans="1:5" x14ac:dyDescent="0.2">
      <c r="A33" s="9"/>
      <c r="B33" s="13"/>
      <c r="C33" s="13">
        <v>0.06</v>
      </c>
      <c r="D33" s="17">
        <f t="shared" si="24"/>
        <v>0.76194696012928032</v>
      </c>
      <c r="E33" s="9"/>
    </row>
    <row r="34" spans="1:5" x14ac:dyDescent="0.2">
      <c r="A34" s="9"/>
      <c r="B34" s="13"/>
      <c r="C34" s="13">
        <v>0.08</v>
      </c>
      <c r="D34" s="17">
        <f t="shared" si="24"/>
        <v>7.5998932586491819E-3</v>
      </c>
      <c r="E34" s="9"/>
    </row>
    <row r="35" spans="1:5" x14ac:dyDescent="0.2">
      <c r="A35" s="9"/>
      <c r="B35" s="13"/>
      <c r="C35" s="13">
        <v>0.1</v>
      </c>
      <c r="D35" s="17">
        <f t="shared" si="24"/>
        <v>-0.31157644959831354</v>
      </c>
      <c r="E35" s="9"/>
    </row>
    <row r="36" spans="1:5" x14ac:dyDescent="0.2">
      <c r="A36" s="9"/>
      <c r="B36" s="13"/>
      <c r="C36" s="13">
        <v>0.12</v>
      </c>
      <c r="D36" s="17">
        <f t="shared" si="24"/>
        <v>-0.48575598481778415</v>
      </c>
      <c r="E36" s="9"/>
    </row>
    <row r="37" spans="1:5" x14ac:dyDescent="0.2">
      <c r="A37" s="9"/>
      <c r="B37" s="13"/>
      <c r="C37" s="13">
        <v>0.14000000000000001</v>
      </c>
      <c r="D37" s="17">
        <f t="shared" si="24"/>
        <v>-0.59425989699039738</v>
      </c>
      <c r="E37" s="9"/>
    </row>
    <row r="38" spans="1:5" x14ac:dyDescent="0.2">
      <c r="A38" s="9"/>
      <c r="B38" s="13"/>
      <c r="C38" s="13">
        <v>0.16</v>
      </c>
      <c r="D38" s="17">
        <f t="shared" si="24"/>
        <v>-0.66764783619228996</v>
      </c>
      <c r="E38" s="9"/>
    </row>
    <row r="39" spans="1:5" x14ac:dyDescent="0.2">
      <c r="A39" s="9"/>
      <c r="B39" s="13"/>
      <c r="C39" s="13">
        <v>0.18</v>
      </c>
      <c r="D39" s="17">
        <f t="shared" si="24"/>
        <v>-0.7201819767850286</v>
      </c>
      <c r="E39" s="9"/>
    </row>
    <row r="40" spans="1:5" x14ac:dyDescent="0.2">
      <c r="A40" s="9"/>
      <c r="B40" s="13"/>
      <c r="C40" s="13">
        <v>0.2</v>
      </c>
      <c r="D40" s="17">
        <f t="shared" si="24"/>
        <v>-0.75939665940507572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2021-01-12T14:18:34Z</dcterms:modified>
</cp:coreProperties>
</file>