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Microsoft/Extra Grafiken/"/>
    </mc:Choice>
  </mc:AlternateContent>
  <xr:revisionPtr revIDLastSave="0" documentId="13_ncr:1_{99C2E0DD-80B5-2F46-8A32-24A13532B8B3}" xr6:coauthVersionLast="46" xr6:coauthVersionMax="46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s="1"/>
  <c r="J11" i="1" s="1"/>
  <c r="J14" i="1" s="1"/>
  <c r="H14" i="1" l="1"/>
  <c r="I14" i="1"/>
  <c r="J25" i="1"/>
  <c r="K11" i="1" l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J26" i="1" s="1"/>
  <c r="T11" i="1"/>
  <c r="S14" i="1"/>
  <c r="S17" i="1" s="1"/>
  <c r="J22" i="1" l="1"/>
  <c r="U11" i="1"/>
  <c r="T14" i="1"/>
  <c r="T17" i="1" s="1"/>
  <c r="J27" i="1" l="1"/>
  <c r="J28" i="1" s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2" i="1"/>
  <c r="D37" i="1"/>
  <c r="D39" i="1"/>
  <c r="D34" i="1"/>
  <c r="D35" i="1"/>
  <c r="D36" i="1"/>
  <c r="D38" i="1"/>
  <c r="D40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<sst xmlns="http://schemas.openxmlformats.org/spreadsheetml/2006/main" count="37" uniqueCount="30">
  <si>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</si>
  <si>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</si>
  <si>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</si>
  <si>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</si>
  <si>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</si>
  <si>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</si>
  <si>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</si>
  <si>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</si>
  <si>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</si>
  <si>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Renditeerwartung</t>
  </si>
  <si>
    <t>USD</t>
  </si>
  <si>
    <t>Verschuldung</t>
  </si>
  <si>
    <t>Renditetabelle</t>
  </si>
  <si>
    <t>Diskontierungsfaktor (WACC)</t>
  </si>
  <si>
    <t>Prognose »</t>
  </si>
  <si>
    <t>Gesamtrendite</t>
  </si>
  <si>
    <t>Umsatz</t>
  </si>
  <si>
    <t>Ausschüttungsquote</t>
  </si>
  <si>
    <t>Terminal Value</t>
  </si>
  <si>
    <t>Zinszahlung (XX% Zinsen)</t>
  </si>
  <si>
    <t>KGV 2031</t>
  </si>
  <si>
    <t>Marktkap. + Div. 2031</t>
  </si>
  <si>
    <t>Gewinn (21% Unternehmenssteuer)</t>
  </si>
  <si>
    <t>Alle Angaben in Mrd. USD</t>
  </si>
  <si>
    <t>Gewinn 2031, Mrd.</t>
  </si>
  <si>
    <t>Marktkap. heute, Mrd.</t>
  </si>
  <si>
    <t>Dividenden bis 2031, Mrd.</t>
  </si>
  <si>
    <t>Marktkap. 2031, Mrd.</t>
  </si>
  <si>
    <t>Marktkapitalisierung, Mrd.</t>
  </si>
  <si>
    <t>Anzahl Aktien (diluted), Mrd.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</si>
</sst>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  <xf numFmtId="9" fontId="0" fillId="5" borderId="0" xfId="1" applyNumberFormat="1" applyFont="1" applyFill="1"/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1054100</xdr:colOff>
      <xdr:row>0</xdr:row>
      <xdr:rowOff>63500</xdr:rowOff>
    </xdr:from>
    <xdr:to>
      <xdr:col>2</xdr:col>
      <xdr:colOff>388145</xdr:colOff>
      <xdr:row>2</xdr:row>
      <xdr:rowOff>38100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FB3C8FA-E528-2447-83D0-779B20529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184400" y="63500"/>
          <a:ext cx="179784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3" zoomScaleNormal="100" workbookViewId="0">
      <selection activeCell="M36" sqref="M36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23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18</v>
      </c>
    </row>
    <row r="11" spans="1:84" ht="17" x14ac:dyDescent="0.2">
      <c r="A11" s="11" t="s">
        <v>1</v>
      </c>
      <c r="B11" s="9" t="s">
        <v>16</v>
      </c>
      <c r="C11" s="37">
        <v>84.694999999999993</v>
      </c>
      <c r="D11" s="37">
        <v>96.016000000000005</v>
      </c>
      <c r="E11" s="37">
        <v>110.175</v>
      </c>
      <c r="F11" s="37">
        <v>125.502</v>
      </c>
      <c r="G11" s="37">
        <v>143.01499999999999</v>
      </c>
      <c r="H11" s="12">
        <f t="shared" ref="H11:J11" si="0">G11*(1+H12)</f>
        <v>161.11365197609999</v>
      </c>
      <c r="I11" s="12">
        <f t="shared" si="0"/>
        <v>181.50270148638864</v>
      </c>
      <c r="J11" s="12">
        <f t="shared" si="0"/>
        <v>204.47199999999995</v>
      </c>
      <c r="K11" s="12">
        <f>J11*(1+K12)</f>
        <v>235.14279999999994</v>
      </c>
      <c r="L11" s="12">
        <f t="shared" ref="L11" si="1">K11*(1+L12)</f>
        <v>270.41421999999989</v>
      </c>
      <c r="M11" s="12">
        <f t="shared" ref="M11" si="2">L11*(1+M12)</f>
        <v>310.97635299999985</v>
      </c>
      <c r="N11" s="12">
        <f t="shared" ref="N11" si="3">M11*(1+N12)</f>
        <v>348.29351535999984</v>
      </c>
      <c r="O11" s="12">
        <f t="shared" ref="O11" si="4">N11*(1+O12)</f>
        <v>390.08873720319986</v>
      </c>
      <c r="P11" s="12">
        <f t="shared" ref="P11" si="5">O11*(1+P12)</f>
        <v>436.89938566758389</v>
      </c>
      <c r="Q11" s="12">
        <f t="shared" ref="Q11" si="6">P11*(1+Q12)</f>
        <v>489.327311947694</v>
      </c>
      <c r="R11" s="12">
        <f t="shared" ref="R11" si="7">Q11*(1+R12)</f>
        <v>548.04658938141733</v>
      </c>
      <c r="S11" s="12">
        <f t="shared" ref="S11" si="8">R11*(1+S12)</f>
        <v>602.85124831955909</v>
      </c>
      <c r="T11" s="12">
        <f t="shared" ref="T11" si="9">S11*(1+T12)</f>
        <v>663.13637315151504</v>
      </c>
      <c r="U11" s="12">
        <f t="shared" ref="U11" si="10">T11*(1+U12)</f>
        <v>729.45001046666664</v>
      </c>
      <c r="V11" s="12">
        <f t="shared" ref="V11" si="11">U11*(1+V12)</f>
        <v>802.39501151333332</v>
      </c>
      <c r="W11" s="12">
        <f t="shared" ref="W11" si="12">V11*(1+W12)</f>
        <v>882.63451266466677</v>
      </c>
      <c r="X11" s="12">
        <f t="shared" ref="X11" si="13">W11*(1+X12)</f>
        <v>948.83210111451672</v>
      </c>
      <c r="Y11" s="12">
        <f t="shared" ref="Y11" si="14">X11*(1+Y12)</f>
        <v>1019.9945086981054</v>
      </c>
      <c r="Z11" s="12">
        <f t="shared" ref="Z11" si="15">Y11*(1+Z12)</f>
        <v>1096.4940968504632</v>
      </c>
      <c r="AA11" s="12">
        <f t="shared" ref="AA11" si="16">Z11*(1+AA12)</f>
        <v>1178.7311541142478</v>
      </c>
      <c r="AB11" s="12">
        <f t="shared" ref="AB11" si="17">AA11*(1+AB12)</f>
        <v>1267.1359906728164</v>
      </c>
      <c r="AC11" s="12"/>
    </row>
    <row r="12" spans="1:84" x14ac:dyDescent="0.2">
      <c r="A12" s="11"/>
      <c r="B12" s="9" t="s">
        <v>2</v>
      </c>
      <c r="C12" s="13"/>
      <c r="D12" s="13">
        <f>D11/C11-1</f>
        <v>0.13366786705236455</v>
      </c>
      <c r="E12" s="13">
        <f>E11/D11-1</f>
        <v>0.14746500583236122</v>
      </c>
      <c r="F12" s="13">
        <f>F11/E11-1</f>
        <v>0.13911504424778753</v>
      </c>
      <c r="G12" s="13">
        <f>G11/F11-1</f>
        <v>0.13954359293078977</v>
      </c>
      <c r="H12" s="1">
        <v>0.12655072528126432</v>
      </c>
      <c r="I12" s="1">
        <v>0.12655072528126432</v>
      </c>
      <c r="J12" s="1">
        <v>0.12655072528126432</v>
      </c>
      <c r="K12" s="1">
        <v>0.15</v>
      </c>
      <c r="L12" s="1">
        <v>0.15</v>
      </c>
      <c r="M12" s="1">
        <v>0.15</v>
      </c>
      <c r="N12" s="1">
        <v>0.12</v>
      </c>
      <c r="O12" s="1">
        <v>0.12</v>
      </c>
      <c r="P12" s="1">
        <v>0.12</v>
      </c>
      <c r="Q12" s="1">
        <v>0.12</v>
      </c>
      <c r="R12" s="1">
        <v>0.12</v>
      </c>
      <c r="S12" s="1">
        <v>0.1</v>
      </c>
      <c r="T12" s="1">
        <v>0.1</v>
      </c>
      <c r="U12" s="1">
        <v>0.1</v>
      </c>
      <c r="V12" s="1">
        <v>0.1</v>
      </c>
      <c r="W12" s="1">
        <v>0.1</v>
      </c>
      <c r="X12" s="1">
        <v>7.4999999999999997E-2</v>
      </c>
      <c r="Y12" s="1">
        <v>7.4999999999999997E-2</v>
      </c>
      <c r="Z12" s="1">
        <v>7.4999999999999997E-2</v>
      </c>
      <c r="AA12" s="1">
        <v>7.4999999999999997E-2</v>
      </c>
      <c r="AB12" s="1">
        <v>7.4999999999999997E-2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0.24401676604285971</v>
      </c>
      <c r="D13" s="13">
        <f t="shared" si="18"/>
        <v>0.29970004999166805</v>
      </c>
      <c r="E13" s="13">
        <f t="shared" si="18"/>
        <v>0.31652371227592463</v>
      </c>
      <c r="F13" s="13">
        <f t="shared" si="18"/>
        <v>0.33958024573313578</v>
      </c>
      <c r="G13" s="13">
        <f t="shared" si="18"/>
        <v>0.37030381428521492</v>
      </c>
      <c r="H13" s="1">
        <v>0.40100000000000002</v>
      </c>
      <c r="I13" s="1">
        <v>0.40200000000000002</v>
      </c>
      <c r="J13" s="1">
        <v>0.40300000000000002</v>
      </c>
      <c r="K13" s="1">
        <v>0.40300000000000002</v>
      </c>
      <c r="L13" s="1">
        <v>0.40300000000000002</v>
      </c>
      <c r="M13" s="1">
        <v>0.40300000000000002</v>
      </c>
      <c r="N13" s="1">
        <v>0.40300000000000002</v>
      </c>
      <c r="O13" s="1">
        <v>0.40300000000000002</v>
      </c>
      <c r="P13" s="1">
        <v>0.40300000000000002</v>
      </c>
      <c r="Q13" s="1">
        <v>0.40300000000000002</v>
      </c>
      <c r="R13" s="1">
        <v>0.40300000000000002</v>
      </c>
      <c r="S13" s="1">
        <v>0.40300000000000002</v>
      </c>
      <c r="T13" s="1">
        <v>0.40300000000000002</v>
      </c>
      <c r="U13" s="1">
        <v>0.40300000000000002</v>
      </c>
      <c r="V13" s="1">
        <v>0.40300000000000002</v>
      </c>
      <c r="W13" s="1">
        <v>0.40300000000000002</v>
      </c>
      <c r="X13" s="1">
        <v>0.40300000000000002</v>
      </c>
      <c r="Y13" s="1">
        <v>0.40300000000000002</v>
      </c>
      <c r="Z13" s="1">
        <v>0.40300000000000002</v>
      </c>
      <c r="AA13" s="1">
        <v>0.40300000000000002</v>
      </c>
      <c r="AB13" s="1">
        <v>0.40300000000000002</v>
      </c>
      <c r="AC13" s="1"/>
    </row>
    <row r="14" spans="1:84" ht="17" customHeight="1" x14ac:dyDescent="0.2">
      <c r="A14" s="11"/>
      <c r="B14" s="9" t="s">
        <v>3</v>
      </c>
      <c r="C14" s="37">
        <v>20.667000000000002</v>
      </c>
      <c r="D14" s="37">
        <v>28.776</v>
      </c>
      <c r="E14" s="37">
        <v>34.872999999999998</v>
      </c>
      <c r="F14" s="37">
        <v>42.618000000000002</v>
      </c>
      <c r="G14" s="37">
        <v>52.959000000000003</v>
      </c>
      <c r="H14" s="12">
        <f t="shared" ref="H14:J14" si="19">H11*H13</f>
        <v>64.606574442416104</v>
      </c>
      <c r="I14" s="12">
        <f t="shared" si="19"/>
        <v>72.964085997528244</v>
      </c>
      <c r="J14" s="12">
        <f t="shared" si="19"/>
        <v>82.402215999999981</v>
      </c>
      <c r="K14" s="12">
        <f t="shared" ref="K14:AB14" si="20">K11*K13</f>
        <v>94.762548399999986</v>
      </c>
      <c r="L14" s="12">
        <f t="shared" si="20"/>
        <v>108.97693065999997</v>
      </c>
      <c r="M14" s="12">
        <f t="shared" si="20"/>
        <v>125.32347025899995</v>
      </c>
      <c r="N14" s="12">
        <f t="shared" si="20"/>
        <v>140.36228669007994</v>
      </c>
      <c r="O14" s="12">
        <f t="shared" si="20"/>
        <v>157.20576109288956</v>
      </c>
      <c r="P14" s="12">
        <f t="shared" si="20"/>
        <v>176.07045242403632</v>
      </c>
      <c r="Q14" s="12">
        <f t="shared" si="20"/>
        <v>197.1989067149207</v>
      </c>
      <c r="R14" s="12">
        <f t="shared" si="20"/>
        <v>220.86277552071121</v>
      </c>
      <c r="S14" s="12">
        <f t="shared" si="20"/>
        <v>242.94905307278233</v>
      </c>
      <c r="T14" s="12">
        <f t="shared" si="20"/>
        <v>267.24395838006058</v>
      </c>
      <c r="U14" s="12">
        <f t="shared" si="20"/>
        <v>293.96835421806668</v>
      </c>
      <c r="V14" s="12">
        <f t="shared" si="20"/>
        <v>323.36518963987334</v>
      </c>
      <c r="W14" s="12">
        <f t="shared" si="20"/>
        <v>355.70170860386071</v>
      </c>
      <c r="X14" s="12">
        <f t="shared" si="20"/>
        <v>382.37933674915024</v>
      </c>
      <c r="Y14" s="12">
        <f t="shared" si="20"/>
        <v>411.05778700533648</v>
      </c>
      <c r="Z14" s="12">
        <f t="shared" si="20"/>
        <v>441.88712103073669</v>
      </c>
      <c r="AA14" s="12">
        <f t="shared" si="20"/>
        <v>475.0286551080419</v>
      </c>
      <c r="AB14" s="12">
        <f t="shared" si="20"/>
        <v>510.65580424114506</v>
      </c>
      <c r="AC14" s="12"/>
    </row>
    <row r="15" spans="1:84" ht="17" hidden="1" customHeight="1" x14ac:dyDescent="0.2">
      <c r="A15" s="11"/>
      <c r="B15" s="9" t="s">
        <v>11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7" hidden="1" customHeight="1" x14ac:dyDescent="0.2">
      <c r="A16" s="1">
        <v>0</v>
      </c>
      <c r="B16" s="9" t="s">
        <v>19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0.21</v>
      </c>
      <c r="B17" s="9" t="s">
        <v>22</v>
      </c>
      <c r="C17" s="36">
        <v>20.539000000000001</v>
      </c>
      <c r="D17" s="37">
        <v>25.489000000000001</v>
      </c>
      <c r="E17" s="37">
        <v>16.571000000000002</v>
      </c>
      <c r="F17" s="37">
        <v>39.24</v>
      </c>
      <c r="G17" s="37">
        <v>44.280999999999999</v>
      </c>
      <c r="H17" s="12">
        <f>(H14+H16)*(1-$A$17)</f>
        <v>51.039193809508724</v>
      </c>
      <c r="I17" s="12">
        <f t="shared" ref="I17:AB17" si="22">(I14+I16)*(1-$A$17)</f>
        <v>57.641627938047314</v>
      </c>
      <c r="J17" s="12">
        <f t="shared" si="22"/>
        <v>65.097750639999987</v>
      </c>
      <c r="K17" s="12">
        <f t="shared" si="22"/>
        <v>74.862413235999995</v>
      </c>
      <c r="L17" s="12">
        <f t="shared" si="22"/>
        <v>86.091775221399971</v>
      </c>
      <c r="M17" s="12">
        <f t="shared" si="22"/>
        <v>99.005541504609965</v>
      </c>
      <c r="N17" s="12">
        <f t="shared" si="22"/>
        <v>110.88620648516316</v>
      </c>
      <c r="O17" s="12">
        <f t="shared" si="22"/>
        <v>124.19255126338275</v>
      </c>
      <c r="P17" s="12">
        <f t="shared" si="22"/>
        <v>139.09565741498869</v>
      </c>
      <c r="Q17" s="12">
        <f t="shared" si="22"/>
        <v>155.78713630478737</v>
      </c>
      <c r="R17" s="12">
        <f t="shared" si="22"/>
        <v>174.48159266136187</v>
      </c>
      <c r="S17" s="12">
        <f t="shared" si="22"/>
        <v>191.92975192749805</v>
      </c>
      <c r="T17" s="12">
        <f t="shared" si="22"/>
        <v>211.12272712024787</v>
      </c>
      <c r="U17" s="12">
        <f t="shared" si="22"/>
        <v>232.23499983227268</v>
      </c>
      <c r="V17" s="12">
        <f t="shared" si="22"/>
        <v>255.45849981549995</v>
      </c>
      <c r="W17" s="12">
        <f t="shared" si="22"/>
        <v>281.00434979705</v>
      </c>
      <c r="X17" s="12">
        <f t="shared" si="22"/>
        <v>302.07967603182868</v>
      </c>
      <c r="Y17" s="12">
        <f t="shared" si="22"/>
        <v>324.73565173421582</v>
      </c>
      <c r="Z17" s="12">
        <f t="shared" si="22"/>
        <v>349.09082561428198</v>
      </c>
      <c r="AA17" s="12">
        <f t="shared" si="22"/>
        <v>375.27263753535311</v>
      </c>
      <c r="AB17" s="12">
        <f t="shared" si="22"/>
        <v>403.41808535050461</v>
      </c>
      <c r="AC17" s="37">
        <f>AB17*(1+AC12)/(C28-AC12)</f>
        <v>5936.0089701574243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44314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28</v>
      </c>
      <c r="C22" s="12">
        <f>C23*C24</f>
        <v>1918.97</v>
      </c>
      <c r="D22" s="12">
        <f>NPV($C$28,H17:AB17)+AC17/(1+C28)^(2040-2020)</f>
        <v>2072.1367711373923</v>
      </c>
      <c r="E22" s="9" t="s">
        <v>10</v>
      </c>
      <c r="G22" s="19"/>
      <c r="H22" s="20" t="s">
        <v>24</v>
      </c>
      <c r="I22" s="20"/>
      <c r="J22" s="14">
        <f>R17</f>
        <v>174.48159266136187</v>
      </c>
      <c r="K22" s="20" t="s">
        <v>10</v>
      </c>
      <c r="L22" s="20"/>
    </row>
    <row r="23" spans="1:29" x14ac:dyDescent="0.2">
      <c r="A23" s="11"/>
      <c r="B23" s="9" t="s">
        <v>29</v>
      </c>
      <c r="C23" s="21">
        <v>7.5549999999999997</v>
      </c>
      <c r="D23" s="12">
        <f>C23*(1)</f>
        <v>7.5549999999999997</v>
      </c>
      <c r="E23" s="9"/>
      <c r="G23" s="20"/>
      <c r="H23" s="20" t="s">
        <v>20</v>
      </c>
      <c r="I23" s="20"/>
      <c r="J23" s="32">
        <v>25</v>
      </c>
      <c r="K23" s="20"/>
      <c r="L23" s="20"/>
    </row>
    <row r="24" spans="1:29" x14ac:dyDescent="0.2">
      <c r="A24" s="11"/>
      <c r="B24" s="9" t="s">
        <v>7</v>
      </c>
      <c r="C24" s="35">
        <v>254</v>
      </c>
      <c r="D24" s="33">
        <f>D22/(D23)</f>
        <v>274.27356335372502</v>
      </c>
      <c r="E24" s="9" t="s">
        <v>10</v>
      </c>
      <c r="G24" s="20"/>
      <c r="H24" s="20" t="s">
        <v>17</v>
      </c>
      <c r="I24" s="20"/>
      <c r="J24" s="34">
        <v>0.6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7.9817178557972435E-2</v>
      </c>
      <c r="E25" s="9"/>
      <c r="F25" s="6"/>
      <c r="G25" s="20"/>
      <c r="H25" s="20" t="s">
        <v>25</v>
      </c>
      <c r="I25" s="20"/>
      <c r="J25" s="36">
        <f>C22</f>
        <v>1918.97</v>
      </c>
      <c r="K25" s="20" t="s">
        <v>10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682.90886788754972</v>
      </c>
      <c r="K26" s="20" t="s">
        <v>10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4362.0398165340466</v>
      </c>
      <c r="K27" s="20" t="s">
        <v>10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13</v>
      </c>
      <c r="C28" s="1">
        <v>0.1</v>
      </c>
      <c r="D28" s="16"/>
      <c r="E28" s="9"/>
      <c r="G28" s="20"/>
      <c r="H28" s="20" t="s">
        <v>21</v>
      </c>
      <c r="I28" s="20"/>
      <c r="J28" s="14">
        <f>J27+J26</f>
        <v>5044.9486844215962</v>
      </c>
      <c r="K28" s="20" t="s">
        <v>10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15</v>
      </c>
      <c r="I29" s="20"/>
      <c r="J29" s="39">
        <f>(J28/J25)^0.1-1</f>
        <v>0.10148568343695752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8" t="s">
        <v>9</v>
      </c>
      <c r="C31" s="38"/>
      <c r="D31" s="31" t="s">
        <v>5</v>
      </c>
      <c r="E31" s="22"/>
      <c r="V31" s="7"/>
    </row>
    <row r="32" spans="1:29" x14ac:dyDescent="0.2">
      <c r="A32" s="10" t="s">
        <v>12</v>
      </c>
      <c r="B32" s="13"/>
      <c r="C32" s="13">
        <v>0.04</v>
      </c>
      <c r="D32" s="17">
        <f t="shared" ref="D32:D40" si="23">((NPV(C32,$H$17:$AB$17)+($AB$17*(1+$AC$12)/(C32-$AC$12))/(1+C32)^(2040-2020))/$D$23)/$C$24-1</f>
        <v>10.115554881282236</v>
      </c>
      <c r="E32" s="9"/>
    </row>
    <row r="33" spans="1:5" x14ac:dyDescent="0.2">
      <c r="A33" s="9"/>
      <c r="B33" s="13"/>
      <c r="C33" s="13">
        <v>0.06</v>
      </c>
      <c r="D33" s="17">
        <f t="shared" si="23"/>
        <v>2.2155002860352218</v>
      </c>
      <c r="E33" s="9"/>
    </row>
    <row r="34" spans="1:5" x14ac:dyDescent="0.2">
      <c r="A34" s="9"/>
      <c r="B34" s="13"/>
      <c r="C34" s="13">
        <v>0.08</v>
      </c>
      <c r="D34" s="17">
        <f t="shared" si="23"/>
        <v>0.69655534541112596</v>
      </c>
      <c r="E34" s="9"/>
    </row>
    <row r="35" spans="1:5" x14ac:dyDescent="0.2">
      <c r="A35" s="9"/>
      <c r="B35" s="13"/>
      <c r="C35" s="13">
        <v>0.1</v>
      </c>
      <c r="D35" s="17">
        <f t="shared" si="23"/>
        <v>7.9817178557972435E-2</v>
      </c>
      <c r="E35" s="9"/>
    </row>
    <row r="36" spans="1:5" x14ac:dyDescent="0.2">
      <c r="A36" s="9"/>
      <c r="B36" s="13"/>
      <c r="C36" s="13">
        <v>0.12</v>
      </c>
      <c r="D36" s="17">
        <f t="shared" si="23"/>
        <v>-0.24202268706497654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-0.43356913608382164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-0.55742427445745424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-0.64231650668903117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-0.70312105489014887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2021-04-28T14:17:43Z</dcterms:modified>
</cp:coreProperties>
</file>